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M\BKP_07.07.2017\2020-21\Manipur\Manipur_Final\"/>
    </mc:Choice>
  </mc:AlternateContent>
  <xr:revisionPtr revIDLastSave="0" documentId="13_ncr:1_{D96EF12F-CB1C-4404-9120-B56122A5F4E7}" xr6:coauthVersionLast="45" xr6:coauthVersionMax="45" xr10:uidLastSave="{00000000-0000-0000-0000-000000000000}"/>
  <bookViews>
    <workbookView xWindow="-110" yWindow="-110" windowWidth="19420" windowHeight="10420" tabRatio="935" firstSheet="33" activeTab="33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6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</sheets>
  <definedNames>
    <definedName name="_xlnm.Print_Area" localSheetId="44">'AT_17_Coverage-RBSK '!$A$1:$L$38</definedName>
    <definedName name="_xlnm.Print_Area" localSheetId="46">AT_19_Impl_Agency!$A$1:$J$37</definedName>
    <definedName name="_xlnm.Print_Area" localSheetId="47">'AT_20_CentralCookingagency '!$A$1:$M$38</definedName>
    <definedName name="_xlnm.Print_Area" localSheetId="62">AT_28_RqmtKitchen!$A$1:$R$36</definedName>
    <definedName name="_xlnm.Print_Area" localSheetId="5">AT_2A_fundflow!$A$1:$V$33</definedName>
    <definedName name="_xlnm.Print_Area" localSheetId="68">'AT_31_Budget_provision '!$A$1:$W$37</definedName>
    <definedName name="_xlnm.Print_Area" localSheetId="30">'AT-10 B'!$A$1:$I$35</definedName>
    <definedName name="_xlnm.Print_Area" localSheetId="31">'AT-10 C'!$A$1:$J$35</definedName>
    <definedName name="_xlnm.Print_Area" localSheetId="33">'AT-10 E'!$A$1:$H$33</definedName>
    <definedName name="_xlnm.Print_Area" localSheetId="34">'AT-10 F'!$A$1:$H$32</definedName>
    <definedName name="_xlnm.Print_Area" localSheetId="28">AT10_MME!$A$1:$H$32</definedName>
    <definedName name="_xlnm.Print_Area" localSheetId="29">AT10A_!$A$1:$E$34</definedName>
    <definedName name="_xlnm.Print_Area" localSheetId="32">'AT-10D'!$A$1:$H$34</definedName>
    <definedName name="_xlnm.Print_Area" localSheetId="35">'AT11_KS Year wise'!$A$1:$K$34</definedName>
    <definedName name="_xlnm.Print_Area" localSheetId="36">'AT11A_KS-District wise'!$A$1:$K$38</definedName>
    <definedName name="_xlnm.Print_Area" localSheetId="37">'AT12_KD-New'!$A$1:$K$38</definedName>
    <definedName name="_xlnm.Print_Area" localSheetId="38">'AT12A_KD-Replacement'!$A$1:$K$37</definedName>
    <definedName name="_xlnm.Print_Area" localSheetId="40">'AT-14'!$A$1:$N$34</definedName>
    <definedName name="_xlnm.Print_Area" localSheetId="41">'AT-14 A'!$A$1:$H$32</definedName>
    <definedName name="_xlnm.Print_Area" localSheetId="42">'AT-15'!$A$1:$L$35</definedName>
    <definedName name="_xlnm.Print_Area" localSheetId="43">'AT-16'!$A$1:$K$33</definedName>
    <definedName name="_xlnm.Print_Area" localSheetId="45">'AT18_Details_Community '!$A$1:$F$35</definedName>
    <definedName name="_xlnm.Print_Area" localSheetId="3">'AT-1-Gen_Info '!$A$1:$T$56</definedName>
    <definedName name="_xlnm.Print_Area" localSheetId="50">'AT-23 MIS'!$A$1:$P$37</definedName>
    <definedName name="_xlnm.Print_Area" localSheetId="51">'AT-23A _AMS'!$A$1:$L$38</definedName>
    <definedName name="_xlnm.Print_Area" localSheetId="52">'AT-24'!$A$1:$M$36</definedName>
    <definedName name="_xlnm.Print_Area" localSheetId="53">'AT-25'!$A$1:$F$48</definedName>
    <definedName name="_xlnm.Print_Area" localSheetId="55">AT26_NoWD!$A$1:$L$33</definedName>
    <definedName name="_xlnm.Print_Area" localSheetId="56">AT26A_NoWD!$A$1:$K$32</definedName>
    <definedName name="_xlnm.Print_Area" localSheetId="57">AT27_Req_FG_CA_Pry!$A$1:$T$39</definedName>
    <definedName name="_xlnm.Print_Area" localSheetId="58">'AT27A_Req_FG_CA_U Pry '!$A$1:$T$37</definedName>
    <definedName name="_xlnm.Print_Area" localSheetId="59">'AT27B_Req_FG_CA_N CLP'!$A$1:$P$37</definedName>
    <definedName name="_xlnm.Print_Area" localSheetId="60">'AT27C_Req_FG_Drought -Pry '!$A$1:$P$37</definedName>
    <definedName name="_xlnm.Print_Area" localSheetId="61">'AT27D_Req_FG_Drought -UPry '!$A$1:$P$37</definedName>
    <definedName name="_xlnm.Print_Area" localSheetId="63">'AT-28A_RqmtPlinthArea'!$A$1:$S$37</definedName>
    <definedName name="_xlnm.Print_Area" localSheetId="64">'AT-28B_Kitchen repair'!$A$1:$G$35</definedName>
    <definedName name="_xlnm.Print_Area" localSheetId="66">'AT29_A_Replacement KD'!$A$1:$V$38</definedName>
    <definedName name="_xlnm.Print_Area" localSheetId="65">'AT29_Replacement KD '!$A$1:$V$39</definedName>
    <definedName name="_xlnm.Print_Area" localSheetId="6">'AT-2B_DBT'!$A$1:$L$41</definedName>
    <definedName name="_xlnm.Print_Area" localSheetId="4">'AT-2-S1 BUDGET'!$A$1:$V$35</definedName>
    <definedName name="_xlnm.Print_Area" localSheetId="7">'AT-3'!$A$1:$H$35</definedName>
    <definedName name="_xlnm.Print_Area" localSheetId="67">'AT-30_Coook-cum-Helper'!$A$1:$L$37</definedName>
    <definedName name="_xlnm.Print_Area" localSheetId="69">'AT32_Drought Pry Util'!$A$1:$L$37</definedName>
    <definedName name="_xlnm.Print_Area" localSheetId="70">'AT-32A Drought UPry Util'!$A$1:$L$34</definedName>
    <definedName name="_xlnm.Print_Area" localSheetId="8">'AT3A_cvrg(Insti)_PY'!$A$1:$N$41</definedName>
    <definedName name="_xlnm.Print_Area" localSheetId="9">'AT3B_cvrg(Insti)_UPY '!$A$1:$N$40</definedName>
    <definedName name="_xlnm.Print_Area" localSheetId="10">'AT3C_cvrg(Insti)_UPY '!$A$1:$N$39</definedName>
    <definedName name="_xlnm.Print_Area" localSheetId="13">'AT-4B'!$A$1:$G$34</definedName>
    <definedName name="_xlnm.Print_Area" localSheetId="25">'AT-8_Hon_CCH_Pry'!$A$1:$V$40</definedName>
    <definedName name="_xlnm.Print_Area" localSheetId="26">'AT-8A_Hon_CCH_UPry'!$A$1:$V$41</definedName>
    <definedName name="_xlnm.Print_Area" localSheetId="27">AT9_TA!$A$1:$I$38</definedName>
    <definedName name="_xlnm.Print_Area" localSheetId="1">Contents!$A$2:$C$74</definedName>
    <definedName name="_xlnm.Print_Area" localSheetId="11">'enrolment vs availed_PY'!$A$1:$Q$39</definedName>
    <definedName name="_xlnm.Print_Area" localSheetId="12">'enrolment vs availed_UPY'!$A$1:$Q$41</definedName>
    <definedName name="_xlnm.Print_Area" localSheetId="0">'First-Page'!$A$1:$O$29</definedName>
    <definedName name="_xlnm.Print_Area" localSheetId="39">'Mode of cooking'!$A$1:$H$34</definedName>
    <definedName name="_xlnm.Print_Area" localSheetId="2">Sheet1!$A$1:$J$24</definedName>
    <definedName name="_xlnm.Print_Area" localSheetId="54">'Sheet1 (2)'!$A$1:$K$26</definedName>
    <definedName name="_xlnm.Print_Area" localSheetId="14">T5_PLAN_vs_PRFM!$A$1:$J$35</definedName>
    <definedName name="_xlnm.Print_Area" localSheetId="15">'T5A_PLAN_vs_PRFM '!$A$1:$J$37</definedName>
    <definedName name="_xlnm.Print_Area" localSheetId="16">'T5B_PLAN_vs_PRFM  (2)'!$A$1:$J$37</definedName>
    <definedName name="_xlnm.Print_Area" localSheetId="17">'T5C_Drought_PLAN_vs_PRFM '!$A$1:$J$37</definedName>
    <definedName name="_xlnm.Print_Area" localSheetId="18">'T5D_Drought_PLAN_vs_PRFM  '!$A$1:$J$37</definedName>
    <definedName name="_xlnm.Print_Area" localSheetId="19">T6_FG_py_Utlsn!$A$1:$L$36</definedName>
    <definedName name="_xlnm.Print_Area" localSheetId="20">'T6A_FG_Upy_Utlsn '!$A$1:$L$36</definedName>
    <definedName name="_xlnm.Print_Area" localSheetId="21">T6B_Pay_FG_FCI_Pry!$A$1:$M$38</definedName>
    <definedName name="_xlnm.Print_Area" localSheetId="22">T6C_Coarse_Grain!$A$1:$L$37</definedName>
    <definedName name="_xlnm.Print_Area" localSheetId="23">T7_CC_PY_Utlsn!$A$1:$Q$37</definedName>
    <definedName name="_xlnm.Print_Area" localSheetId="24">'T7ACC_UPY_Utlsn '!$A$1:$Q$36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53" l="1"/>
  <c r="M30" i="153"/>
  <c r="I30" i="153"/>
  <c r="E30" i="153"/>
  <c r="D32" i="153"/>
  <c r="P30" i="153"/>
  <c r="L30" i="153"/>
  <c r="H30" i="153" l="1"/>
  <c r="D30" i="153"/>
  <c r="D33" i="154"/>
  <c r="H30" i="154"/>
  <c r="D30" i="154"/>
  <c r="U32" i="153"/>
  <c r="V32" i="153"/>
  <c r="T32" i="153"/>
  <c r="K27" i="59"/>
  <c r="J27" i="59"/>
  <c r="I27" i="59"/>
  <c r="F27" i="59"/>
  <c r="E27" i="59"/>
  <c r="L26" i="59"/>
  <c r="G26" i="59"/>
  <c r="M26" i="59" s="1"/>
  <c r="L25" i="59"/>
  <c r="G25" i="59"/>
  <c r="L24" i="59"/>
  <c r="G24" i="59"/>
  <c r="M24" i="59" s="1"/>
  <c r="L23" i="59"/>
  <c r="M23" i="59" s="1"/>
  <c r="G23" i="59"/>
  <c r="L22" i="59"/>
  <c r="G22" i="59"/>
  <c r="M22" i="59" s="1"/>
  <c r="L21" i="59"/>
  <c r="G21" i="59"/>
  <c r="L20" i="59"/>
  <c r="G20" i="59"/>
  <c r="M20" i="59" s="1"/>
  <c r="M19" i="59"/>
  <c r="L19" i="59"/>
  <c r="G19" i="59"/>
  <c r="L18" i="59"/>
  <c r="G18" i="59"/>
  <c r="M18" i="59" s="1"/>
  <c r="L17" i="59"/>
  <c r="G17" i="59"/>
  <c r="M17" i="59" s="1"/>
  <c r="L16" i="59"/>
  <c r="G16" i="59"/>
  <c r="M16" i="59" s="1"/>
  <c r="L15" i="59"/>
  <c r="G15" i="59"/>
  <c r="M15" i="59" s="1"/>
  <c r="L14" i="59"/>
  <c r="G14" i="59"/>
  <c r="L13" i="59"/>
  <c r="G13" i="59"/>
  <c r="M13" i="59" s="1"/>
  <c r="L12" i="59"/>
  <c r="G12" i="59"/>
  <c r="I11" i="59"/>
  <c r="H11" i="59"/>
  <c r="H27" i="59" s="1"/>
  <c r="G11" i="59"/>
  <c r="D11" i="59"/>
  <c r="D27" i="59" s="1"/>
  <c r="C11" i="59"/>
  <c r="C27" i="59" s="1"/>
  <c r="K27" i="58"/>
  <c r="J27" i="58"/>
  <c r="F27" i="58"/>
  <c r="E27" i="58"/>
  <c r="L26" i="58"/>
  <c r="G26" i="58"/>
  <c r="M26" i="58" s="1"/>
  <c r="L25" i="58"/>
  <c r="G25" i="58"/>
  <c r="M25" i="58" s="1"/>
  <c r="L24" i="58"/>
  <c r="G24" i="58"/>
  <c r="M24" i="58" s="1"/>
  <c r="M23" i="58"/>
  <c r="L23" i="58"/>
  <c r="G23" i="58"/>
  <c r="L22" i="58"/>
  <c r="G22" i="58"/>
  <c r="M22" i="58" s="1"/>
  <c r="L21" i="58"/>
  <c r="G21" i="58"/>
  <c r="M21" i="58" s="1"/>
  <c r="L20" i="58"/>
  <c r="M20" i="58" s="1"/>
  <c r="G20" i="58"/>
  <c r="L19" i="58"/>
  <c r="G19" i="58"/>
  <c r="M19" i="58" s="1"/>
  <c r="L18" i="58"/>
  <c r="G18" i="58"/>
  <c r="M18" i="58" s="1"/>
  <c r="L17" i="58"/>
  <c r="G17" i="58"/>
  <c r="M17" i="58" s="1"/>
  <c r="L16" i="58"/>
  <c r="G16" i="58"/>
  <c r="M16" i="58" s="1"/>
  <c r="L15" i="58"/>
  <c r="M15" i="58" s="1"/>
  <c r="G15" i="58"/>
  <c r="L14" i="58"/>
  <c r="G14" i="58"/>
  <c r="M14" i="58" s="1"/>
  <c r="L13" i="58"/>
  <c r="G13" i="58"/>
  <c r="L12" i="58"/>
  <c r="G12" i="58"/>
  <c r="M12" i="58" s="1"/>
  <c r="I11" i="58"/>
  <c r="I27" i="58" s="1"/>
  <c r="H11" i="58"/>
  <c r="L11" i="58" s="1"/>
  <c r="G11" i="58"/>
  <c r="D11" i="58"/>
  <c r="D27" i="58" s="1"/>
  <c r="C11" i="58"/>
  <c r="C27" i="58" s="1"/>
  <c r="F28" i="1"/>
  <c r="E28" i="1"/>
  <c r="L27" i="1"/>
  <c r="M27" i="1" s="1"/>
  <c r="G27" i="1"/>
  <c r="L26" i="1"/>
  <c r="M26" i="1" s="1"/>
  <c r="G26" i="1"/>
  <c r="L25" i="1"/>
  <c r="G25" i="1"/>
  <c r="M25" i="1" s="1"/>
  <c r="L24" i="1"/>
  <c r="G24" i="1"/>
  <c r="L23" i="1"/>
  <c r="G23" i="1"/>
  <c r="M22" i="1"/>
  <c r="L22" i="1"/>
  <c r="G22" i="1"/>
  <c r="L21" i="1"/>
  <c r="G21" i="1"/>
  <c r="M21" i="1" s="1"/>
  <c r="L20" i="1"/>
  <c r="G20" i="1"/>
  <c r="L19" i="1"/>
  <c r="G19" i="1"/>
  <c r="L18" i="1"/>
  <c r="G18" i="1"/>
  <c r="M18" i="1" s="1"/>
  <c r="L17" i="1"/>
  <c r="G17" i="1"/>
  <c r="L16" i="1"/>
  <c r="G16" i="1"/>
  <c r="M16" i="1" s="1"/>
  <c r="L15" i="1"/>
  <c r="M15" i="1" s="1"/>
  <c r="G15" i="1"/>
  <c r="L14" i="1"/>
  <c r="G14" i="1"/>
  <c r="M14" i="1" s="1"/>
  <c r="L13" i="1"/>
  <c r="G13" i="1"/>
  <c r="I12" i="1"/>
  <c r="I28" i="1" s="1"/>
  <c r="H12" i="1"/>
  <c r="H28" i="1" s="1"/>
  <c r="D12" i="1"/>
  <c r="D28" i="1" s="1"/>
  <c r="C12" i="1"/>
  <c r="G12" i="1" s="1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G9" i="100"/>
  <c r="G25" i="100" s="1"/>
  <c r="F9" i="100"/>
  <c r="M11" i="58" l="1"/>
  <c r="M25" i="59"/>
  <c r="L27" i="59"/>
  <c r="M13" i="1"/>
  <c r="M20" i="1"/>
  <c r="M23" i="1"/>
  <c r="H27" i="58"/>
  <c r="L27" i="58" s="1"/>
  <c r="M19" i="1"/>
  <c r="M17" i="1"/>
  <c r="M24" i="1"/>
  <c r="M12" i="59"/>
  <c r="G27" i="58"/>
  <c r="M13" i="58"/>
  <c r="M27" i="58" s="1"/>
  <c r="M14" i="59"/>
  <c r="M21" i="59"/>
  <c r="G27" i="59"/>
  <c r="L11" i="59"/>
  <c r="M11" i="59" s="1"/>
  <c r="M27" i="59" s="1"/>
  <c r="C28" i="1"/>
  <c r="G28" i="1" s="1"/>
  <c r="L12" i="1"/>
  <c r="L28" i="1" s="1"/>
  <c r="M12" i="1" l="1"/>
  <c r="M28" i="1" s="1"/>
  <c r="G25" i="14"/>
  <c r="F25" i="14"/>
  <c r="E25" i="14"/>
  <c r="D25" i="14"/>
  <c r="C25" i="14"/>
  <c r="G16" i="14"/>
  <c r="G26" i="14" s="1"/>
  <c r="F16" i="14"/>
  <c r="F26" i="14" s="1"/>
  <c r="E16" i="14"/>
  <c r="D16" i="14"/>
  <c r="C16" i="14"/>
  <c r="C26" i="14" s="1"/>
  <c r="D26" i="14" l="1"/>
  <c r="E26" i="14"/>
  <c r="K19" i="156"/>
  <c r="K20" i="156"/>
  <c r="K21" i="156"/>
  <c r="J14" i="156"/>
  <c r="K14" i="156" s="1"/>
  <c r="J15" i="156"/>
  <c r="K15" i="156" s="1"/>
  <c r="J16" i="156"/>
  <c r="K16" i="156" s="1"/>
  <c r="J17" i="156"/>
  <c r="K17" i="156" s="1"/>
  <c r="J18" i="156"/>
  <c r="K18" i="156" s="1"/>
  <c r="J19" i="156"/>
  <c r="J20" i="156"/>
  <c r="J21" i="156"/>
  <c r="J22" i="156"/>
  <c r="K22" i="156" s="1"/>
  <c r="J23" i="156"/>
  <c r="K23" i="156" s="1"/>
  <c r="J24" i="156"/>
  <c r="K24" i="156" s="1"/>
  <c r="J13" i="156"/>
  <c r="D28" i="101"/>
  <c r="E28" i="101"/>
  <c r="F28" i="101"/>
  <c r="G28" i="101"/>
  <c r="H28" i="101"/>
  <c r="I28" i="101"/>
  <c r="J28" i="101"/>
  <c r="K28" i="101"/>
  <c r="L28" i="101"/>
  <c r="M28" i="101"/>
  <c r="N28" i="101"/>
  <c r="O28" i="101"/>
  <c r="P28" i="101"/>
  <c r="Q13" i="74" l="1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12" i="74"/>
  <c r="Q28" i="74" s="1"/>
  <c r="P28" i="74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12" i="5"/>
  <c r="Z28" i="5" s="1"/>
  <c r="V28" i="5"/>
  <c r="S13" i="5"/>
  <c r="T13" i="5" s="1"/>
  <c r="S14" i="5"/>
  <c r="T14" i="5" s="1"/>
  <c r="S15" i="5"/>
  <c r="T15" i="5" s="1"/>
  <c r="S16" i="5"/>
  <c r="T16" i="5" s="1"/>
  <c r="S17" i="5"/>
  <c r="T17" i="5" s="1"/>
  <c r="S18" i="5"/>
  <c r="T18" i="5" s="1"/>
  <c r="S19" i="5"/>
  <c r="T19" i="5" s="1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 s="1"/>
  <c r="S26" i="5"/>
  <c r="T26" i="5" s="1"/>
  <c r="S27" i="5"/>
  <c r="T27" i="5" s="1"/>
  <c r="S12" i="5"/>
  <c r="T12" i="5" s="1"/>
  <c r="P28" i="5"/>
  <c r="X12" i="60"/>
  <c r="Y12" i="60"/>
  <c r="Z12" i="60"/>
  <c r="AA12" i="60"/>
  <c r="AB12" i="60"/>
  <c r="X21" i="60"/>
  <c r="X22" i="60"/>
  <c r="X23" i="60"/>
  <c r="X24" i="60"/>
  <c r="X25" i="60"/>
  <c r="X26" i="60"/>
  <c r="V20" i="60"/>
  <c r="W20" i="60"/>
  <c r="X19" i="60"/>
  <c r="X20" i="60"/>
  <c r="X17" i="60"/>
  <c r="F17" i="103"/>
  <c r="D10" i="155"/>
  <c r="D11" i="155"/>
  <c r="D12" i="155"/>
  <c r="D13" i="155"/>
  <c r="D14" i="155"/>
  <c r="D15" i="155"/>
  <c r="D16" i="155"/>
  <c r="D17" i="155"/>
  <c r="D18" i="155"/>
  <c r="D19" i="155"/>
  <c r="D20" i="155"/>
  <c r="D21" i="155"/>
  <c r="D22" i="155"/>
  <c r="D23" i="155"/>
  <c r="D24" i="155"/>
  <c r="F12" i="141"/>
  <c r="F13" i="141"/>
  <c r="F14" i="141"/>
  <c r="F15" i="141"/>
  <c r="F16" i="141"/>
  <c r="F17" i="141"/>
  <c r="F18" i="141"/>
  <c r="F19" i="141"/>
  <c r="F20" i="141"/>
  <c r="F21" i="141"/>
  <c r="F22" i="141"/>
  <c r="F23" i="141"/>
  <c r="F24" i="141"/>
  <c r="F11" i="141"/>
  <c r="E10" i="141"/>
  <c r="E25" i="141" s="1"/>
  <c r="K13" i="156"/>
  <c r="J25" i="156"/>
  <c r="H25" i="156"/>
  <c r="G25" i="156"/>
  <c r="E25" i="156"/>
  <c r="D25" i="156"/>
  <c r="C25" i="156"/>
  <c r="F25" i="156"/>
  <c r="O15" i="96"/>
  <c r="Q14" i="86"/>
  <c r="Q13" i="86"/>
  <c r="Q15" i="86" s="1"/>
  <c r="P6" i="86"/>
  <c r="H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E11" i="13"/>
  <c r="E27" i="13" s="1"/>
  <c r="R15" i="88"/>
  <c r="R16" i="88"/>
  <c r="R17" i="88"/>
  <c r="R18" i="88"/>
  <c r="R19" i="88"/>
  <c r="R20" i="88"/>
  <c r="R21" i="88"/>
  <c r="R22" i="88"/>
  <c r="R23" i="88"/>
  <c r="R24" i="88"/>
  <c r="R25" i="88"/>
  <c r="R26" i="88"/>
  <c r="R27" i="88"/>
  <c r="R28" i="88"/>
  <c r="R29" i="88"/>
  <c r="Q15" i="88"/>
  <c r="Q16" i="88"/>
  <c r="Q17" i="88"/>
  <c r="Q18" i="88"/>
  <c r="Q19" i="88"/>
  <c r="Q20" i="88"/>
  <c r="Q21" i="88"/>
  <c r="Q22" i="88"/>
  <c r="Q23" i="88"/>
  <c r="Q24" i="88"/>
  <c r="Q25" i="88"/>
  <c r="Q26" i="88"/>
  <c r="Q27" i="88"/>
  <c r="Q28" i="88"/>
  <c r="Q29" i="88"/>
  <c r="K30" i="88"/>
  <c r="W30" i="88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R31" i="7"/>
  <c r="S31" i="7"/>
  <c r="R30" i="75"/>
  <c r="S30" i="75"/>
  <c r="N14" i="86"/>
  <c r="N15" i="86"/>
  <c r="N16" i="86"/>
  <c r="N17" i="86"/>
  <c r="N18" i="86"/>
  <c r="N19" i="86"/>
  <c r="N20" i="86"/>
  <c r="N21" i="86"/>
  <c r="N22" i="86"/>
  <c r="N23" i="86"/>
  <c r="N24" i="86"/>
  <c r="N25" i="86"/>
  <c r="N26" i="86"/>
  <c r="N27" i="86"/>
  <c r="N28" i="86"/>
  <c r="F13" i="86"/>
  <c r="N13" i="86" s="1"/>
  <c r="N29" i="86" s="1"/>
  <c r="E13" i="86"/>
  <c r="E29" i="86" s="1"/>
  <c r="N29" i="5"/>
  <c r="O29" i="5"/>
  <c r="T28" i="5" l="1"/>
  <c r="F29" i="86"/>
  <c r="K25" i="156"/>
  <c r="C28" i="138"/>
  <c r="D28" i="138"/>
  <c r="E28" i="138"/>
  <c r="AE44" i="98"/>
  <c r="AD44" i="98"/>
  <c r="AC44" i="98"/>
  <c r="AB44" i="98"/>
  <c r="AD43" i="98"/>
  <c r="AC43" i="98"/>
  <c r="AB43" i="98"/>
  <c r="AE43" i="98" s="1"/>
  <c r="AD41" i="98"/>
  <c r="AB41" i="98"/>
  <c r="AC40" i="98"/>
  <c r="AB40" i="98"/>
  <c r="AD37" i="98"/>
  <c r="AD36" i="98"/>
  <c r="AC37" i="98"/>
  <c r="AB37" i="98"/>
  <c r="AB36" i="98"/>
  <c r="AE36" i="98" s="1"/>
  <c r="AC36" i="98"/>
  <c r="AB34" i="98"/>
  <c r="AD34" i="98" s="1"/>
  <c r="AC31" i="98"/>
  <c r="AC33" i="98"/>
  <c r="AB33" i="98"/>
  <c r="AE17" i="96"/>
  <c r="X46" i="56"/>
  <c r="G48" i="56"/>
  <c r="V45" i="56"/>
  <c r="V44" i="56"/>
  <c r="V46" i="56" s="1"/>
  <c r="W46" i="56" s="1"/>
  <c r="D48" i="56"/>
  <c r="U30" i="56"/>
  <c r="U29" i="56"/>
  <c r="U28" i="56"/>
  <c r="U27" i="56"/>
  <c r="U26" i="56"/>
  <c r="G32" i="56"/>
  <c r="I32" i="56"/>
  <c r="K32" i="56"/>
  <c r="O32" i="56"/>
  <c r="Q32" i="56"/>
  <c r="S32" i="56"/>
  <c r="G47" i="56"/>
  <c r="D47" i="56"/>
  <c r="D25" i="124"/>
  <c r="E25" i="124"/>
  <c r="F25" i="124"/>
  <c r="G25" i="124"/>
  <c r="H25" i="124"/>
  <c r="I25" i="124"/>
  <c r="J25" i="124"/>
  <c r="K25" i="124"/>
  <c r="L25" i="124"/>
  <c r="M25" i="124"/>
  <c r="N25" i="124"/>
  <c r="AE37" i="98" l="1"/>
  <c r="AD40" i="98"/>
  <c r="AD33" i="98"/>
  <c r="U32" i="56"/>
  <c r="D23" i="28"/>
  <c r="E23" i="28"/>
  <c r="F23" i="28"/>
  <c r="I23" i="28"/>
  <c r="G22" i="28"/>
  <c r="H22" i="28" s="1"/>
  <c r="J22" i="28" s="1"/>
  <c r="G21" i="28"/>
  <c r="H21" i="28" s="1"/>
  <c r="J21" i="28" s="1"/>
  <c r="H20" i="28"/>
  <c r="J20" i="28" s="1"/>
  <c r="G20" i="28"/>
  <c r="G19" i="28"/>
  <c r="H19" i="28" s="1"/>
  <c r="J19" i="28" s="1"/>
  <c r="G18" i="28"/>
  <c r="H18" i="28" s="1"/>
  <c r="J18" i="28" s="1"/>
  <c r="G17" i="28"/>
  <c r="H17" i="28" s="1"/>
  <c r="J17" i="28" s="1"/>
  <c r="J16" i="28"/>
  <c r="H16" i="28"/>
  <c r="G16" i="28"/>
  <c r="G15" i="28"/>
  <c r="H15" i="28" s="1"/>
  <c r="J15" i="28" s="1"/>
  <c r="G14" i="28"/>
  <c r="H14" i="28" s="1"/>
  <c r="J14" i="28" s="1"/>
  <c r="G13" i="28"/>
  <c r="H13" i="28" s="1"/>
  <c r="J13" i="28" s="1"/>
  <c r="G12" i="28"/>
  <c r="H12" i="28" s="1"/>
  <c r="J12" i="28" s="1"/>
  <c r="G11" i="28"/>
  <c r="H11" i="28" s="1"/>
  <c r="I23" i="27"/>
  <c r="H12" i="27"/>
  <c r="J12" i="27" s="1"/>
  <c r="H13" i="27"/>
  <c r="J13" i="27" s="1"/>
  <c r="H14" i="27"/>
  <c r="J14" i="27" s="1"/>
  <c r="H20" i="27"/>
  <c r="J20" i="27" s="1"/>
  <c r="H21" i="27"/>
  <c r="J21" i="27" s="1"/>
  <c r="H22" i="27"/>
  <c r="J22" i="27" s="1"/>
  <c r="G12" i="27"/>
  <c r="G13" i="27"/>
  <c r="G14" i="27"/>
  <c r="G15" i="27"/>
  <c r="H15" i="27" s="1"/>
  <c r="J15" i="27" s="1"/>
  <c r="G16" i="27"/>
  <c r="H16" i="27" s="1"/>
  <c r="J16" i="27" s="1"/>
  <c r="G17" i="27"/>
  <c r="H17" i="27" s="1"/>
  <c r="J17" i="27" s="1"/>
  <c r="G18" i="27"/>
  <c r="H18" i="27" s="1"/>
  <c r="J18" i="27" s="1"/>
  <c r="G19" i="27"/>
  <c r="H19" i="27" s="1"/>
  <c r="J19" i="27" s="1"/>
  <c r="G20" i="27"/>
  <c r="G21" i="27"/>
  <c r="G22" i="27"/>
  <c r="G11" i="27"/>
  <c r="H11" i="27" s="1"/>
  <c r="F23" i="27"/>
  <c r="E23" i="27"/>
  <c r="D23" i="27"/>
  <c r="C25" i="98"/>
  <c r="D25" i="98"/>
  <c r="E25" i="98"/>
  <c r="F25" i="98"/>
  <c r="G25" i="98"/>
  <c r="H25" i="98"/>
  <c r="K25" i="98"/>
  <c r="L25" i="98"/>
  <c r="M25" i="98"/>
  <c r="N25" i="98"/>
  <c r="O25" i="98"/>
  <c r="P25" i="98"/>
  <c r="Q25" i="98"/>
  <c r="U19" i="98"/>
  <c r="T19" i="98"/>
  <c r="S19" i="98"/>
  <c r="R19" i="98"/>
  <c r="K19" i="98"/>
  <c r="W19" i="98" s="1"/>
  <c r="J19" i="98"/>
  <c r="V19" i="98" s="1"/>
  <c r="I19" i="98"/>
  <c r="T18" i="98"/>
  <c r="S18" i="98"/>
  <c r="R18" i="98"/>
  <c r="K18" i="98"/>
  <c r="J18" i="98"/>
  <c r="V18" i="98" s="1"/>
  <c r="I18" i="98"/>
  <c r="T17" i="98"/>
  <c r="S17" i="98"/>
  <c r="R17" i="98"/>
  <c r="K17" i="98"/>
  <c r="J17" i="98"/>
  <c r="I17" i="98"/>
  <c r="T16" i="98"/>
  <c r="S16" i="98"/>
  <c r="S25" i="98" s="1"/>
  <c r="R16" i="98"/>
  <c r="K16" i="98"/>
  <c r="J16" i="98"/>
  <c r="I16" i="98"/>
  <c r="T15" i="98"/>
  <c r="S15" i="98"/>
  <c r="R15" i="98"/>
  <c r="R25" i="98" s="1"/>
  <c r="K15" i="98"/>
  <c r="W15" i="98" s="1"/>
  <c r="J15" i="98"/>
  <c r="I15" i="98"/>
  <c r="U15" i="98" s="1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11" i="65"/>
  <c r="K27" i="65" s="1"/>
  <c r="G27" i="65"/>
  <c r="D27" i="65"/>
  <c r="C27" i="65"/>
  <c r="E11" i="65"/>
  <c r="E27" i="65" s="1"/>
  <c r="C27" i="62"/>
  <c r="D27" i="62"/>
  <c r="E27" i="62"/>
  <c r="G27" i="62"/>
  <c r="H27" i="62"/>
  <c r="I27" i="62"/>
  <c r="K27" i="62"/>
  <c r="L27" i="62"/>
  <c r="M27" i="62"/>
  <c r="N27" i="62"/>
  <c r="O27" i="62"/>
  <c r="P27" i="62"/>
  <c r="Q27" i="62"/>
  <c r="R27" i="62"/>
  <c r="J26" i="62"/>
  <c r="F26" i="62"/>
  <c r="J25" i="62"/>
  <c r="F25" i="62"/>
  <c r="J24" i="62"/>
  <c r="F24" i="62"/>
  <c r="J23" i="62"/>
  <c r="F23" i="62"/>
  <c r="J22" i="62"/>
  <c r="F22" i="62"/>
  <c r="J21" i="62"/>
  <c r="F21" i="62"/>
  <c r="J20" i="62"/>
  <c r="F20" i="62"/>
  <c r="J19" i="62"/>
  <c r="F19" i="62"/>
  <c r="J18" i="62"/>
  <c r="F18" i="62"/>
  <c r="J17" i="62"/>
  <c r="F17" i="62"/>
  <c r="J16" i="62"/>
  <c r="F16" i="62"/>
  <c r="J15" i="62"/>
  <c r="F15" i="62"/>
  <c r="J14" i="62"/>
  <c r="F14" i="62"/>
  <c r="J13" i="62"/>
  <c r="F13" i="62"/>
  <c r="J12" i="62"/>
  <c r="F12" i="62"/>
  <c r="J11" i="62"/>
  <c r="J27" i="62" s="1"/>
  <c r="F11" i="62"/>
  <c r="F27" i="62" s="1"/>
  <c r="G12" i="144"/>
  <c r="J12" i="144" s="1"/>
  <c r="I12" i="144" s="1"/>
  <c r="T12" i="144" s="1"/>
  <c r="G13" i="144"/>
  <c r="J13" i="144" s="1"/>
  <c r="I13" i="144" s="1"/>
  <c r="T13" i="144" s="1"/>
  <c r="G14" i="144"/>
  <c r="J14" i="144" s="1"/>
  <c r="I14" i="144" s="1"/>
  <c r="T14" i="144" s="1"/>
  <c r="G15" i="144"/>
  <c r="J15" i="144" s="1"/>
  <c r="I15" i="144" s="1"/>
  <c r="T15" i="144" s="1"/>
  <c r="G16" i="144"/>
  <c r="J16" i="144" s="1"/>
  <c r="I16" i="144" s="1"/>
  <c r="T16" i="144" s="1"/>
  <c r="G17" i="144"/>
  <c r="J17" i="144" s="1"/>
  <c r="I17" i="144" s="1"/>
  <c r="T17" i="144" s="1"/>
  <c r="G18" i="144"/>
  <c r="J18" i="144" s="1"/>
  <c r="I18" i="144" s="1"/>
  <c r="T18" i="144" s="1"/>
  <c r="G19" i="144"/>
  <c r="J19" i="144" s="1"/>
  <c r="I19" i="144" s="1"/>
  <c r="T19" i="144" s="1"/>
  <c r="G20" i="144"/>
  <c r="J20" i="144" s="1"/>
  <c r="I20" i="144" s="1"/>
  <c r="T20" i="144" s="1"/>
  <c r="G21" i="144"/>
  <c r="J21" i="144" s="1"/>
  <c r="I21" i="144" s="1"/>
  <c r="T21" i="144" s="1"/>
  <c r="G22" i="144"/>
  <c r="J22" i="144" s="1"/>
  <c r="I22" i="144" s="1"/>
  <c r="T22" i="144" s="1"/>
  <c r="G23" i="144"/>
  <c r="J23" i="144" s="1"/>
  <c r="I23" i="144" s="1"/>
  <c r="T23" i="144" s="1"/>
  <c r="G24" i="144"/>
  <c r="J24" i="144" s="1"/>
  <c r="I24" i="144" s="1"/>
  <c r="T24" i="144" s="1"/>
  <c r="G25" i="144"/>
  <c r="J25" i="144" s="1"/>
  <c r="I25" i="144" s="1"/>
  <c r="T25" i="144" s="1"/>
  <c r="G26" i="144"/>
  <c r="J26" i="144" s="1"/>
  <c r="I26" i="144" s="1"/>
  <c r="T26" i="144" s="1"/>
  <c r="G11" i="144"/>
  <c r="J11" i="144" s="1"/>
  <c r="C27" i="144"/>
  <c r="D27" i="144"/>
  <c r="K27" i="29"/>
  <c r="L27" i="29"/>
  <c r="J13" i="29"/>
  <c r="I13" i="29" s="1"/>
  <c r="T13" i="29" s="1"/>
  <c r="J14" i="29"/>
  <c r="I14" i="29" s="1"/>
  <c r="T14" i="29" s="1"/>
  <c r="G12" i="29"/>
  <c r="J12" i="29" s="1"/>
  <c r="I12" i="29" s="1"/>
  <c r="T12" i="29" s="1"/>
  <c r="G13" i="29"/>
  <c r="G14" i="29"/>
  <c r="G15" i="29"/>
  <c r="J15" i="29" s="1"/>
  <c r="I15" i="29" s="1"/>
  <c r="T15" i="29" s="1"/>
  <c r="G16" i="29"/>
  <c r="J16" i="29" s="1"/>
  <c r="I16" i="29" s="1"/>
  <c r="T16" i="29" s="1"/>
  <c r="G17" i="29"/>
  <c r="J17" i="29" s="1"/>
  <c r="G18" i="29"/>
  <c r="J18" i="29" s="1"/>
  <c r="I18" i="29" s="1"/>
  <c r="T18" i="29" s="1"/>
  <c r="G19" i="29"/>
  <c r="J19" i="29" s="1"/>
  <c r="I19" i="29" s="1"/>
  <c r="T19" i="29" s="1"/>
  <c r="G20" i="29"/>
  <c r="J20" i="29" s="1"/>
  <c r="I20" i="29" s="1"/>
  <c r="T20" i="29" s="1"/>
  <c r="G21" i="29"/>
  <c r="J21" i="29" s="1"/>
  <c r="I21" i="29" s="1"/>
  <c r="T21" i="29" s="1"/>
  <c r="G22" i="29"/>
  <c r="J22" i="29" s="1"/>
  <c r="I22" i="29" s="1"/>
  <c r="T22" i="29" s="1"/>
  <c r="G23" i="29"/>
  <c r="J23" i="29" s="1"/>
  <c r="I23" i="29" s="1"/>
  <c r="T23" i="29" s="1"/>
  <c r="G24" i="29"/>
  <c r="J24" i="29" s="1"/>
  <c r="I24" i="29" s="1"/>
  <c r="T24" i="29" s="1"/>
  <c r="G25" i="29"/>
  <c r="J25" i="29" s="1"/>
  <c r="I25" i="29" s="1"/>
  <c r="T25" i="29" s="1"/>
  <c r="G26" i="29"/>
  <c r="J26" i="29" s="1"/>
  <c r="I26" i="29" s="1"/>
  <c r="T26" i="29" s="1"/>
  <c r="G11" i="29"/>
  <c r="J11" i="29" s="1"/>
  <c r="I11" i="29" s="1"/>
  <c r="T11" i="29" s="1"/>
  <c r="C27" i="29"/>
  <c r="D27" i="29"/>
  <c r="C30" i="139"/>
  <c r="C14" i="139"/>
  <c r="C28" i="101"/>
  <c r="C12" i="101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C25" i="108"/>
  <c r="C26" i="84"/>
  <c r="D26" i="84"/>
  <c r="F26" i="84"/>
  <c r="G26" i="84"/>
  <c r="H26" i="84"/>
  <c r="I26" i="84"/>
  <c r="J25" i="84"/>
  <c r="J24" i="84"/>
  <c r="J23" i="84"/>
  <c r="J22" i="84"/>
  <c r="J21" i="84"/>
  <c r="J20" i="84"/>
  <c r="J19" i="84"/>
  <c r="J18" i="84"/>
  <c r="J17" i="84"/>
  <c r="J16" i="84"/>
  <c r="J15" i="84"/>
  <c r="J14" i="84"/>
  <c r="J13" i="84"/>
  <c r="J12" i="84"/>
  <c r="J11" i="84"/>
  <c r="E26" i="84"/>
  <c r="E10" i="84"/>
  <c r="J10" i="84" s="1"/>
  <c r="F28" i="66"/>
  <c r="D28" i="66"/>
  <c r="E28" i="66"/>
  <c r="Q28" i="59"/>
  <c r="T12" i="59"/>
  <c r="T13" i="59"/>
  <c r="T14" i="59"/>
  <c r="T15" i="59"/>
  <c r="T16" i="59"/>
  <c r="T19" i="59"/>
  <c r="T20" i="59"/>
  <c r="T21" i="59"/>
  <c r="T22" i="59"/>
  <c r="T23" i="59"/>
  <c r="T24" i="59"/>
  <c r="T25" i="59"/>
  <c r="T26" i="59"/>
  <c r="T11" i="59"/>
  <c r="S27" i="59"/>
  <c r="C28" i="66"/>
  <c r="H23" i="28" l="1"/>
  <c r="J11" i="28"/>
  <c r="J23" i="28" s="1"/>
  <c r="J11" i="27"/>
  <c r="J23" i="27" s="1"/>
  <c r="H23" i="27"/>
  <c r="G23" i="28"/>
  <c r="V15" i="98"/>
  <c r="T25" i="98"/>
  <c r="AB28" i="98"/>
  <c r="AD28" i="98" s="1"/>
  <c r="U17" i="98"/>
  <c r="W18" i="98"/>
  <c r="U18" i="98"/>
  <c r="G23" i="27"/>
  <c r="U16" i="98"/>
  <c r="U25" i="98" s="1"/>
  <c r="W17" i="98"/>
  <c r="U35" i="56"/>
  <c r="U37" i="56" s="1"/>
  <c r="U36" i="56"/>
  <c r="G27" i="144"/>
  <c r="J27" i="144"/>
  <c r="I11" i="144"/>
  <c r="T11" i="144" s="1"/>
  <c r="T27" i="144" s="1"/>
  <c r="I17" i="29"/>
  <c r="J27" i="29"/>
  <c r="G27" i="29"/>
  <c r="J26" i="84"/>
  <c r="AC28" i="98"/>
  <c r="V16" i="98"/>
  <c r="V17" i="98"/>
  <c r="I25" i="98"/>
  <c r="W16" i="98"/>
  <c r="J25" i="98"/>
  <c r="AB31" i="98"/>
  <c r="AD31" i="98" s="1"/>
  <c r="W25" i="98" l="1"/>
  <c r="V25" i="98"/>
  <c r="I27" i="144"/>
  <c r="I27" i="29"/>
  <c r="T17" i="29"/>
  <c r="T27" i="29" s="1"/>
  <c r="X25" i="98"/>
  <c r="C28" i="93"/>
  <c r="C12" i="93"/>
  <c r="D25" i="135"/>
  <c r="E25" i="135"/>
  <c r="F25" i="135"/>
  <c r="G25" i="135"/>
  <c r="C9" i="124"/>
  <c r="C25" i="124" s="1"/>
  <c r="F11" i="103"/>
  <c r="F12" i="103"/>
  <c r="F13" i="103"/>
  <c r="F14" i="103"/>
  <c r="F15" i="103"/>
  <c r="F16" i="103"/>
  <c r="F18" i="103"/>
  <c r="F19" i="103"/>
  <c r="F20" i="103"/>
  <c r="F21" i="103"/>
  <c r="F22" i="103"/>
  <c r="F23" i="103"/>
  <c r="F24" i="103"/>
  <c r="F25" i="103"/>
  <c r="D26" i="103"/>
  <c r="C10" i="103"/>
  <c r="C26" i="103" s="1"/>
  <c r="F10" i="103" l="1"/>
  <c r="F26" i="103" s="1"/>
  <c r="C28" i="117"/>
  <c r="D28" i="117"/>
  <c r="E28" i="117"/>
  <c r="F28" i="117"/>
  <c r="G28" i="117"/>
  <c r="H28" i="117"/>
  <c r="K28" i="117"/>
  <c r="J27" i="117"/>
  <c r="I27" i="117"/>
  <c r="J26" i="117"/>
  <c r="I26" i="117"/>
  <c r="J25" i="117"/>
  <c r="I25" i="117"/>
  <c r="J24" i="117"/>
  <c r="I24" i="117"/>
  <c r="J23" i="117"/>
  <c r="I23" i="117"/>
  <c r="J22" i="117"/>
  <c r="I22" i="117"/>
  <c r="J21" i="117"/>
  <c r="I21" i="117"/>
  <c r="J20" i="117"/>
  <c r="I20" i="117"/>
  <c r="J19" i="117"/>
  <c r="I19" i="117"/>
  <c r="J18" i="117"/>
  <c r="I18" i="117"/>
  <c r="J17" i="117"/>
  <c r="I17" i="117"/>
  <c r="J16" i="117"/>
  <c r="I16" i="117"/>
  <c r="J15" i="117"/>
  <c r="I15" i="117"/>
  <c r="J14" i="117"/>
  <c r="I14" i="117"/>
  <c r="J13" i="117"/>
  <c r="I13" i="117"/>
  <c r="J12" i="117"/>
  <c r="J28" i="117" s="1"/>
  <c r="I12" i="117"/>
  <c r="I28" i="117" s="1"/>
  <c r="E28" i="26"/>
  <c r="C28" i="26"/>
  <c r="C28" i="16"/>
  <c r="E28" i="16"/>
  <c r="F28" i="16"/>
  <c r="G28" i="16"/>
  <c r="H28" i="16"/>
  <c r="I28" i="16"/>
  <c r="J28" i="16"/>
  <c r="K28" i="16"/>
  <c r="D27" i="16"/>
  <c r="D26" i="16"/>
  <c r="D25" i="16"/>
  <c r="D24" i="16"/>
  <c r="D23" i="16"/>
  <c r="D22" i="16"/>
  <c r="D21" i="16"/>
  <c r="D20" i="16"/>
  <c r="D19" i="16"/>
  <c r="D18" i="16"/>
  <c r="D28" i="16" s="1"/>
  <c r="D17" i="16"/>
  <c r="D16" i="16"/>
  <c r="D15" i="16"/>
  <c r="D14" i="16"/>
  <c r="D13" i="16"/>
  <c r="D12" i="16"/>
  <c r="C26" i="115"/>
  <c r="D26" i="115"/>
  <c r="E26" i="115"/>
  <c r="F26" i="115"/>
  <c r="G26" i="115"/>
  <c r="H26" i="115"/>
  <c r="I26" i="115"/>
  <c r="J26" i="115"/>
  <c r="K26" i="115"/>
  <c r="E25" i="155"/>
  <c r="C9" i="155" l="1"/>
  <c r="D9" i="155" s="1"/>
  <c r="D25" i="155" s="1"/>
  <c r="F19" i="102"/>
  <c r="E19" i="102"/>
  <c r="D19" i="102"/>
  <c r="G18" i="102"/>
  <c r="G17" i="102"/>
  <c r="G16" i="102"/>
  <c r="G15" i="102"/>
  <c r="H27" i="13"/>
  <c r="C25" i="155" l="1"/>
  <c r="G19" i="102"/>
  <c r="D11" i="13" l="1"/>
  <c r="I11" i="13" s="1"/>
  <c r="I27" i="13" s="1"/>
  <c r="D27" i="13" l="1"/>
  <c r="C11" i="13"/>
  <c r="C27" i="13" s="1"/>
  <c r="R14" i="88"/>
  <c r="R30" i="88" s="1"/>
  <c r="Q14" i="88"/>
  <c r="P15" i="88"/>
  <c r="P16" i="88"/>
  <c r="S16" i="88" s="1"/>
  <c r="P17" i="88"/>
  <c r="S17" i="88" s="1"/>
  <c r="P18" i="88"/>
  <c r="P19" i="88"/>
  <c r="P20" i="88"/>
  <c r="P21" i="88"/>
  <c r="P22" i="88"/>
  <c r="P23" i="88"/>
  <c r="P24" i="88"/>
  <c r="S24" i="88" s="1"/>
  <c r="P25" i="88"/>
  <c r="S25" i="88" s="1"/>
  <c r="P26" i="88"/>
  <c r="P27" i="88"/>
  <c r="P28" i="88"/>
  <c r="P29" i="88"/>
  <c r="P14" i="88"/>
  <c r="N30" i="88"/>
  <c r="O30" i="88"/>
  <c r="M15" i="88"/>
  <c r="M16" i="88"/>
  <c r="M17" i="88"/>
  <c r="M18" i="88"/>
  <c r="M19" i="88"/>
  <c r="M20" i="88"/>
  <c r="M21" i="88"/>
  <c r="M22" i="88"/>
  <c r="M23" i="88"/>
  <c r="M24" i="88"/>
  <c r="M25" i="88"/>
  <c r="M26" i="88"/>
  <c r="M27" i="88"/>
  <c r="M28" i="88"/>
  <c r="M29" i="88"/>
  <c r="M14" i="88"/>
  <c r="S14" i="88" s="1"/>
  <c r="L30" i="88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14" i="88"/>
  <c r="J30" i="88" s="1"/>
  <c r="H30" i="88"/>
  <c r="I30" i="88"/>
  <c r="S23" i="88" l="1"/>
  <c r="S15" i="88"/>
  <c r="S22" i="88"/>
  <c r="S21" i="88"/>
  <c r="S28" i="88"/>
  <c r="S20" i="88"/>
  <c r="S29" i="88"/>
  <c r="S27" i="88"/>
  <c r="S30" i="88" s="1"/>
  <c r="S19" i="88"/>
  <c r="S26" i="88"/>
  <c r="S18" i="88"/>
  <c r="P30" i="88"/>
  <c r="Q30" i="88"/>
  <c r="M30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G27" i="88"/>
  <c r="G28" i="88"/>
  <c r="G29" i="88"/>
  <c r="G14" i="88"/>
  <c r="G30" i="88" s="1"/>
  <c r="E30" i="88"/>
  <c r="F30" i="88"/>
  <c r="D14" i="88" l="1"/>
  <c r="D30" i="88" s="1"/>
  <c r="C30" i="88"/>
  <c r="C14" i="88"/>
  <c r="D13" i="86" l="1"/>
  <c r="D29" i="86" s="1"/>
  <c r="C13" i="86"/>
  <c r="C29" i="86"/>
  <c r="R12" i="59"/>
  <c r="R13" i="59"/>
  <c r="R14" i="59"/>
  <c r="R15" i="59"/>
  <c r="R16" i="59"/>
  <c r="R19" i="59"/>
  <c r="R20" i="59"/>
  <c r="R21" i="59"/>
  <c r="R22" i="59"/>
  <c r="R23" i="59"/>
  <c r="R24" i="59"/>
  <c r="R25" i="59"/>
  <c r="R26" i="59"/>
  <c r="R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11" i="59"/>
  <c r="D25" i="141"/>
  <c r="C9" i="141"/>
  <c r="V11" i="60"/>
  <c r="U28" i="60"/>
  <c r="C25" i="141" l="1"/>
  <c r="F9" i="141"/>
  <c r="F25" i="141" s="1"/>
  <c r="K13" i="86"/>
  <c r="P27" i="59"/>
  <c r="K29" i="86"/>
  <c r="U12" i="47" l="1"/>
  <c r="U13" i="47"/>
  <c r="U14" i="47"/>
  <c r="U15" i="47"/>
  <c r="U16" i="47"/>
  <c r="U17" i="47"/>
  <c r="U19" i="47"/>
  <c r="U20" i="47"/>
  <c r="U21" i="47"/>
  <c r="U22" i="47"/>
  <c r="U23" i="47"/>
  <c r="U24" i="47"/>
  <c r="U25" i="47"/>
  <c r="U26" i="47"/>
  <c r="T12" i="47"/>
  <c r="T13" i="47"/>
  <c r="T14" i="47"/>
  <c r="T15" i="47"/>
  <c r="T16" i="47"/>
  <c r="T17" i="47"/>
  <c r="T19" i="47"/>
  <c r="T20" i="47"/>
  <c r="T21" i="47"/>
  <c r="T22" i="47"/>
  <c r="T23" i="47"/>
  <c r="T24" i="47"/>
  <c r="T25" i="47"/>
  <c r="T26" i="47"/>
  <c r="S11" i="47"/>
  <c r="U11" i="47" s="1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T12" i="60"/>
  <c r="T13" i="60"/>
  <c r="T14" i="60"/>
  <c r="T15" i="60"/>
  <c r="T16" i="60"/>
  <c r="T17" i="60"/>
  <c r="T19" i="60"/>
  <c r="T20" i="60"/>
  <c r="T21" i="60"/>
  <c r="T22" i="60"/>
  <c r="T23" i="60"/>
  <c r="T24" i="60"/>
  <c r="T25" i="60"/>
  <c r="T26" i="60"/>
  <c r="S12" i="60"/>
  <c r="S13" i="60"/>
  <c r="S14" i="60"/>
  <c r="S15" i="60"/>
  <c r="S16" i="60"/>
  <c r="S17" i="60"/>
  <c r="S19" i="60"/>
  <c r="S20" i="60"/>
  <c r="S21" i="60"/>
  <c r="S22" i="60"/>
  <c r="S23" i="60"/>
  <c r="S24" i="60"/>
  <c r="S25" i="60"/>
  <c r="S26" i="60"/>
  <c r="R11" i="60"/>
  <c r="S11" i="60" s="1"/>
  <c r="N21" i="156"/>
  <c r="T11" i="47" l="1"/>
  <c r="T11" i="60"/>
  <c r="T18" i="59"/>
  <c r="R18" i="59"/>
  <c r="T17" i="59"/>
  <c r="R17" i="59"/>
  <c r="T27" i="59"/>
  <c r="U27" i="47"/>
  <c r="T27" i="47"/>
  <c r="T27" i="60"/>
  <c r="S27" i="60"/>
  <c r="Y11" i="47"/>
  <c r="Y27" i="47" s="1"/>
  <c r="W27" i="47"/>
  <c r="R27" i="59" l="1"/>
  <c r="C20" i="96"/>
  <c r="D20" i="96"/>
  <c r="E20" i="96"/>
  <c r="F16" i="96"/>
  <c r="F17" i="96"/>
  <c r="F18" i="96"/>
  <c r="F19" i="96"/>
  <c r="F15" i="96"/>
  <c r="S15" i="96"/>
  <c r="O16" i="96"/>
  <c r="P16" i="96"/>
  <c r="Q16" i="96"/>
  <c r="U16" i="96" s="1"/>
  <c r="O17" i="96"/>
  <c r="S17" i="96" s="1"/>
  <c r="P17" i="96"/>
  <c r="T17" i="96" s="1"/>
  <c r="Q17" i="96"/>
  <c r="U17" i="96" s="1"/>
  <c r="O18" i="96"/>
  <c r="S18" i="96" s="1"/>
  <c r="P18" i="96"/>
  <c r="T18" i="96" s="1"/>
  <c r="Q18" i="96"/>
  <c r="R18" i="96" s="1"/>
  <c r="O19" i="96"/>
  <c r="S19" i="96" s="1"/>
  <c r="P19" i="96"/>
  <c r="T19" i="96" s="1"/>
  <c r="Q19" i="96"/>
  <c r="U19" i="96" s="1"/>
  <c r="P15" i="96"/>
  <c r="T15" i="96" s="1"/>
  <c r="Q15" i="96"/>
  <c r="U15" i="96" s="1"/>
  <c r="AG24" i="96"/>
  <c r="AF24" i="96"/>
  <c r="AE24" i="96"/>
  <c r="AG23" i="96"/>
  <c r="AF23" i="96"/>
  <c r="AE23" i="96"/>
  <c r="R15" i="96" l="1"/>
  <c r="U18" i="96"/>
  <c r="R16" i="96"/>
  <c r="V16" i="96" s="1"/>
  <c r="Q20" i="96"/>
  <c r="P20" i="96"/>
  <c r="R17" i="96"/>
  <c r="V17" i="96" s="1"/>
  <c r="T16" i="96"/>
  <c r="T20" i="96" s="1"/>
  <c r="R19" i="96"/>
  <c r="V19" i="96" s="1"/>
  <c r="V18" i="96"/>
  <c r="S16" i="96"/>
  <c r="S20" i="96" s="1"/>
  <c r="O20" i="96"/>
  <c r="V15" i="96"/>
  <c r="F20" i="96"/>
  <c r="U20" i="96"/>
  <c r="R20" i="96" l="1"/>
  <c r="V20" i="96"/>
  <c r="M20" i="96"/>
  <c r="L20" i="96"/>
  <c r="K20" i="96"/>
  <c r="N19" i="96"/>
  <c r="N18" i="96"/>
  <c r="N17" i="96"/>
  <c r="N16" i="96"/>
  <c r="N15" i="96"/>
  <c r="J16" i="96"/>
  <c r="J17" i="96"/>
  <c r="J18" i="96"/>
  <c r="J19" i="96"/>
  <c r="J15" i="96"/>
  <c r="I20" i="96"/>
  <c r="H20" i="96"/>
  <c r="G20" i="96"/>
  <c r="AH17" i="96"/>
  <c r="AG17" i="96"/>
  <c r="AG18" i="96"/>
  <c r="AG19" i="96"/>
  <c r="AG20" i="96"/>
  <c r="AG16" i="96"/>
  <c r="AG21" i="96" s="1"/>
  <c r="AF21" i="96"/>
  <c r="AF17" i="96"/>
  <c r="AF18" i="96"/>
  <c r="AF19" i="96"/>
  <c r="AF20" i="96"/>
  <c r="AF16" i="96"/>
  <c r="AE18" i="96"/>
  <c r="AH18" i="96" s="1"/>
  <c r="AE19" i="96"/>
  <c r="AH19" i="96" s="1"/>
  <c r="AE20" i="96"/>
  <c r="AH20" i="96" s="1"/>
  <c r="AE16" i="96"/>
  <c r="AH16" i="96" s="1"/>
  <c r="AH21" i="96" s="1"/>
  <c r="Z9" i="96"/>
  <c r="Y9" i="96"/>
  <c r="X9" i="96"/>
  <c r="AA21" i="96"/>
  <c r="Z21" i="96"/>
  <c r="Y21" i="96"/>
  <c r="Z22" i="96" s="1"/>
  <c r="AB20" i="96"/>
  <c r="AI20" i="96" s="1"/>
  <c r="AB19" i="96"/>
  <c r="AI19" i="96" s="1"/>
  <c r="AB18" i="96"/>
  <c r="AI18" i="96" s="1"/>
  <c r="AB17" i="96"/>
  <c r="AI17" i="96" s="1"/>
  <c r="AB16" i="96"/>
  <c r="AL20" i="96" l="1"/>
  <c r="AJ20" i="96"/>
  <c r="AK20" i="96"/>
  <c r="AJ17" i="96"/>
  <c r="AK17" i="96"/>
  <c r="AL17" i="96"/>
  <c r="AB21" i="96"/>
  <c r="AI21" i="96" s="1"/>
  <c r="AI16" i="96"/>
  <c r="AJ18" i="96"/>
  <c r="AK18" i="96"/>
  <c r="AL18" i="96"/>
  <c r="AL19" i="96"/>
  <c r="AJ19" i="96"/>
  <c r="AK19" i="96"/>
  <c r="N20" i="96"/>
  <c r="J20" i="96"/>
  <c r="AE21" i="96"/>
  <c r="AJ16" i="96" l="1"/>
  <c r="AJ21" i="96" s="1"/>
  <c r="AK16" i="96"/>
  <c r="AK21" i="96" s="1"/>
  <c r="AL16" i="96"/>
  <c r="AL21" i="96" s="1"/>
  <c r="X32" i="56"/>
  <c r="Y32" i="56"/>
  <c r="W27" i="56"/>
  <c r="W28" i="56"/>
  <c r="W29" i="56"/>
  <c r="W30" i="56"/>
  <c r="W31" i="56"/>
  <c r="W26" i="56"/>
  <c r="V27" i="56"/>
  <c r="V28" i="56"/>
  <c r="V29" i="56"/>
  <c r="V30" i="56"/>
  <c r="V31" i="56"/>
  <c r="V26" i="56"/>
  <c r="E17" i="56"/>
  <c r="B13" i="56"/>
  <c r="D13" i="56"/>
  <c r="F13" i="56"/>
  <c r="H13" i="56"/>
  <c r="J13" i="56"/>
  <c r="L12" i="56"/>
  <c r="L11" i="56"/>
  <c r="W32" i="56" l="1"/>
  <c r="V32" i="56"/>
  <c r="L13" i="56"/>
  <c r="C23" i="28" l="1"/>
  <c r="C23" i="27"/>
</calcChain>
</file>

<file path=xl/sharedStrings.xml><?xml version="1.0" encoding="utf-8"?>
<sst xmlns="http://schemas.openxmlformats.org/spreadsheetml/2006/main" count="3517" uniqueCount="983">
  <si>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</si>
  <si>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</si>
  <si>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</si>
  <si>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</si>
  <si>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</si>
  <si>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</si>
  <si>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</si>
  <si>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</si>
  <si>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</si>
  <si>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</si>
  <si>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</si>
  <si>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</si>
  <si>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</si>
  <si>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</si>
  <si>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</si>
  <si>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</si>
  <si>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</si>
  <si>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</si>
  <si>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</si>
  <si>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</si>
  <si>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</si>
  <si>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</si>
  <si>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</si>
  <si>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</si>
  <si>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</si>
  <si>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</si>
  <si>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</si>
  <si>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</si>
  <si>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</si>
  <si>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</si>
  <si>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</si>
  <si>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</si>
  <si>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</si>
  <si>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</si>
  <si>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</si>
  <si>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</si>
  <si>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</si>
  <si>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</si>
  <si>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</si>
  <si>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</si>
  <si>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</si>
  <si>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</si>
  <si>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</si>
  <si>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</si>
  <si>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</si>
  <si>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</si>
  <si>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</si>
  <si>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</si>
  <si>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</si>
  <si>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</si>
  <si>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</si>
  <si>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</si>
  <si>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</si>
  <si>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</si>
  <si>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</si>
  <si>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</si>
  <si>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</si>
  <si>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</si>
  <si>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</si>
  <si>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</si>
  <si>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</si>
  <si>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</si>
  <si>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</si>
  <si>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</si>
  <si>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</si>
  <si>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</si>
  <si>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</si>
  <si>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</si>
  <si>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</si>
  <si>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</si>
  <si>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</si>
  <si>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</si>
  <si>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</si>
  <si>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</si>
  <si>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</si>
  <si>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</si>
  <si>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</si>
  <si>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</si>
  <si>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</si>
  <si>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</si>
  <si>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</si>
  <si>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</si>
  <si>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</si>
  <si>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</si>
  <si>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</si>
  <si>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</si>
  <si>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</si>
  <si>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</si>
  <si>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</si>
  <si>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</si>
  <si>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</si>
  <si>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</si>
  <si>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</si>
  <si>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</si>
  <si>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</si>
  <si>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</si>
  <si>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</si>
  <si>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</si>
  <si>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</si>
  <si>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</si>
  <si>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</si>
  <si>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</si>
  <si>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</si>
  <si>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</si>
  <si>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</si>
  <si>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</si>
  <si>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</si>
  <si>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</si>
  <si>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</si>
  <si>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</si>
  <si>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</si>
  <si>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</si>
  <si>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</si>
  <si>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</si>
  <si>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</si>
  <si>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</si>
  <si>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</si>
  <si>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</si>
  <si>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</si>
  <si>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</si>
  <si>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</si>
  <si>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</si>
  <si>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</si>
  <si>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</si>
  <si>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</si>
  <si>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</si>
  <si>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</si>
  <si>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</si>
  <si>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</si>
  <si>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</si>
  <si>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</si>
  <si>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</si>
  <si>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</si>
  <si>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</si>
  <si>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</si>
  <si>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</si>
  <si>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</si>
  <si>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</si>
  <si>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</si>
  <si>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</si>
  <si>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</si>
  <si>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</si>
  <si>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</si>
  <si>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</si>
  <si>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</si>
  <si>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</si>
  <si>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</si>
  <si>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</si>
  <si>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</si>
  <si>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</si>
  <si>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</si>
  <si>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</si>
  <si>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</si>
  <si>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</si>
  <si>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</si>
  <si>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</si>
  <si>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</si>
  <si>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</si>
  <si>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</si>
  <si>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</si>
  <si>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</si>
  <si>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</si>
  <si>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</si>
  <si>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</si>
  <si>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</si>
  <si>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</si>
  <si>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</si>
  <si>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</si>
  <si>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</si>
  <si>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</si>
  <si>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</si>
  <si>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</si>
  <si>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</si>
  <si>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</si>
  <si>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</si>
  <si>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</si>
  <si>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</si>
  <si>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</si>
  <si>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</si>
  <si>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</si>
  <si>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</si>
  <si>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</si>
  <si>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</si>
  <si>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</si>
  <si>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</si>
  <si>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</si>
  <si>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</si>
  <si>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</si>
  <si>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</si>
  <si>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</si>
  <si>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</si>
  <si>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</si>
  <si>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</si>
  <si>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</si>
  <si>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</si>
  <si>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</si>
  <si>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</si>
  <si>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</si>
  <si>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</si>
  <si>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</si>
  <si>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</si>
  <si>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</si>
  <si>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</si>
  <si>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</si>
  <si>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</si>
  <si>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</si>
  <si>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</si>
  <si>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</si>
  <si>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</si>
  <si>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</si>
  <si>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</si>
  <si>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</si>
  <si>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</si>
  <si>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</si>
  <si>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</si>
  <si>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</si>
  <si>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</si>
  <si>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</si>
  <si>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</si>
  <si>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</si>
  <si>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</si>
  <si>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</si>
  <si>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</si>
  <si>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</si>
  <si>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</si>
  <si>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</si>
  <si>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</si>
  <si>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</si>
  <si>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</si>
  <si>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</si>
  <si>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</si>
  <si>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</si>
  <si>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</si>
  <si>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</si>
  <si>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</si>
  <si>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</si>
  <si>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</si>
  <si>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</si>
  <si>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</si>
  <si>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</si>
  <si>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</si>
  <si>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</si>
  <si>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</si>
  <si>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</si>
  <si>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</si>
  <si>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</si>
  <si>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</si>
  <si>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</si>
  <si>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</si>
  <si>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</si>
  <si>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</si>
  <si>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</si>
  <si>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</si>
  <si>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</si>
  <si>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</si>
  <si>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</si>
  <si>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</si>
  <si>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</si>
  <si>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</si>
  <si>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</si>
  <si>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</si>
  <si>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</si>
  <si>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</si>
  <si>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</si>
  <si>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</si>
  <si>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</si>
  <si>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</si>
  <si>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</si>
  <si>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</si>
  <si>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</si>
  <si>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</si>
  <si>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</si>
  <si>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</si>
  <si>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</si>
  <si>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</si>
  <si>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</si>
  <si>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</si>
  <si>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</si>
  <si>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</si>
  <si>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</si>
  <si>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</si>
  <si>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</si>
  <si>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</si>
  <si>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</si>
  <si>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</si>
  <si>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</si>
  <si>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</si>
  <si>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</si>
  <si>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</si>
  <si>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</si>
  <si>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</si>
  <si>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</si>
  <si>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</si>
  <si>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</si>
  <si>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</si>
  <si>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</si>
  <si>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</si>
  <si>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</si>
  <si>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</si>
  <si>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</si>
  <si>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</si>
  <si>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</si>
  <si>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</si>
  <si>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</si>
  <si>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</si>
  <si>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</si>
  <si>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</si>
  <si>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</si>
  <si>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</si>
  <si>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</si>
  <si>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</si>
  <si>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</si>
  <si>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</si>
  <si>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</si>
  <si>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</si>
  <si>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</si>
  <si>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</si>
  <si>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</si>
  <si>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</si>
  <si>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</si>
  <si>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</si>
  <si>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</si>
  <si>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</si>
  <si>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</si>
  <si>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</si>
  <si>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</si>
  <si>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</si>
  <si>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</si>
  <si>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</si>
  <si>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</si>
  <si>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</si>
  <si>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</si>
  <si>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</si>
  <si>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</si>
  <si>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</si>
  <si>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</si>
  <si>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</si>
  <si>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</si>
  <si>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</si>
  <si>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</si>
  <si>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</si>
  <si>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</si>
  <si>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</si>
  <si>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</si>
  <si>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</si>
  <si>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</si>
  <si>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</si>
  <si>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</si>
  <si>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</si>
  <si>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</si>
  <si>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</si>
  <si>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</si>
  <si>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</si>
  <si>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</si>
  <si>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</si>
  <si>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</si>
  <si>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</si>
  <si>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</si>
  <si>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</si>
  <si>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</si>
  <si>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</si>
  <si>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</si>
  <si>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</si>
  <si>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</si>
  <si>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</si>
  <si>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</si>
  <si>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</si>
  <si>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</si>
  <si>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</si>
  <si>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</si>
  <si>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</si>
  <si>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</si>
  <si>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</si>
  <si>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</si>
  <si>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</si>
  <si>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</si>
  <si>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</si>
  <si>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</si>
  <si>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</si>
  <si>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</si>
  <si>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</si>
  <si>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</si>
  <si>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</si>
  <si>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</si>
  <si>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</si>
  <si>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</si>
  <si>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</si>
  <si>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</si>
  <si>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</si>
  <si>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</si>
  <si>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</si>
  <si>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</si>
  <si>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</si>
  <si>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</si>
  <si>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</si>
  <si>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</si>
  <si>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</si>
  <si>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</si>
  <si>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</si>
  <si>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</si>
  <si>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</si>
  <si>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</si>
  <si>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</si>
  <si>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</si>
  <si>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</si>
  <si>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</si>
  <si>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</si>
  <si>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</si>
  <si>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</si>
  <si>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</si>
  <si>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</si>
  <si>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</si>
  <si>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</si>
  <si>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</si>
  <si>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</si>
  <si>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</si>
  <si>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</si>
  <si>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</si>
  <si>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</si>
  <si>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</si>
  <si>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</si>
  <si>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</si>
  <si>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</si>
  <si>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</si>
  <si>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</si>
  <si>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</si>
  <si>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</si>
  <si>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</si>
  <si>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</si>
  <si>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</si>
  <si>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</si>
  <si>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</si>
  <si>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</si>
  <si>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</si>
  <si>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</si>
  <si>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</si>
  <si>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</si>
  <si>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</si>
  <si>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</si>
  <si>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</si>
  <si>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</si>
  <si>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</si>
  <si>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</si>
  <si>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</si>
  <si>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</si>
  <si>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</si>
  <si>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</si>
  <si>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</si>
  <si>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</si>
  <si>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</si>
  <si>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</si>
  <si>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</si>
  <si>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</si>
  <si>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</si>
  <si>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</si>
  <si>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</si>
  <si>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</si>
  <si>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</si>
  <si>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</si>
  <si>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</si>
  <si>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</si>
  <si>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</si>
  <si>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</si>
  <si>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</si>
  <si>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</si>
  <si>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</si>
  <si>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</si>
  <si>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</si>
  <si>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</si>
  <si>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</si>
  <si>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</si>
  <si>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</si>
  <si>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</si>
  <si>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</si>
  <si>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</si>
  <si>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</si>
  <si>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</si>
  <si>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</si>
  <si>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</si>
  <si>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</si>
  <si>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</si>
  <si>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</si>
  <si>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</si>
  <si>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</si>
  <si>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</si>
  <si>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</si>
  <si>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</si>
  <si>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</si>
  <si>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</si>
  <si>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</si>
  <si>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</si>
  <si>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</si>
  <si>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</si>
  <si>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</si>
  <si>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</si>
  <si>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</si>
  <si>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</si>
  <si>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</si>
  <si>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</si>
  <si>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</si>
  <si>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</si>
  <si>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</si>
  <si>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</si>
  <si>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</si>
  <si>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</si>
  <si>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</si>
  <si>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</si>
  <si>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</si>
  <si>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</si>
  <si>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</si>
  <si>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</si>
  <si>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</si>
  <si>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</si>
  <si>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</si>
  <si>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</si>
  <si>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</si>
  <si>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</si>
  <si>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</si>
  <si>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</si>
  <si>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</si>
  <si>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</si>
  <si>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</si>
  <si>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</si>
  <si>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</si>
  <si>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</si>
  <si>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</si>
  <si>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</si>
  <si>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</si>
  <si>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</si>
  <si>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</si>
  <si>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</si>
  <si>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</si>
  <si>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</si>
  <si>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</si>
  <si>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</si>
  <si>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</si>
  <si>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</si>
  <si>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</si>
  <si>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</si>
  <si>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</si>
  <si>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</si>
  <si>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</si>
  <si>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</si>
  <si>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</si>
  <si>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</si>
  <si>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</si>
  <si>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</si>
  <si>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</si>
  <si>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</si>
  <si>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</si>
  <si>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</si>
  <si>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</si>
  <si>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</si>
  <si>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</si>
  <si>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</si>
  <si>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</si>
  <si>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</si>
  <si>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</si>
  <si>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</si>
  <si>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</si>
  <si>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</si>
  <si>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</si>
  <si>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</si>
  <si>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</si>
  <si>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</si>
  <si>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</si>
  <si>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</si>
  <si>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</si>
  <si>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</si>
  <si>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</si>
  <si>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</si>
  <si>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</si>
  <si>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</si>
  <si>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</si>
  <si>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</si>
  <si>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</si>
  <si>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</si>
  <si>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</si>
  <si>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</si>
  <si>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</si>
  <si>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</si>
  <si>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</si>
  <si>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</si>
  <si>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</si>
  <si>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</si>
  <si>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</si>
  <si>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</si>
  <si>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</si>
  <si>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</si>
  <si>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</si>
  <si>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</si>
  <si>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</si>
  <si>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</si>
  <si>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</si>
  <si>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</si>
  <si>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</si>
  <si>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</si>
  <si>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</si>
  <si>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</si>
  <si>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</si>
  <si>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</si>
  <si>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</si>
  <si>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</si>
  <si>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</si>
  <si>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</si>
  <si>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</si>
  <si>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</si>
  <si>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</si>
  <si>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</si>
  <si>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</si>
  <si>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</si>
  <si>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</si>
  <si>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</si>
  <si>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</si>
  <si>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</si>
  <si>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</si>
  <si>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</si>
  <si>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</si>
  <si>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</si>
  <si>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</si>
  <si>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</si>
  <si>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</si>
  <si>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</si>
  <si>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</si>
  <si>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</si>
  <si>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</si>
  <si>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</si>
  <si>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</si>
  <si>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</si>
  <si>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</si>
  <si>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</si>
  <si>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</si>
  <si>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</si>
  <si>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</si>
  <si>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</si>
  <si>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</si>
  <si>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</si>
  <si>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</si>
  <si>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</si>
  <si>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</si>
  <si>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</si>
  <si>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</si>
  <si>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</si>
  <si>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</si>
  <si>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</si>
  <si>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</si>
  <si>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</si>
  <si>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</si>
  <si>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</si>
  <si>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</si>
  <si>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</si>
  <si>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</si>
  <si>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</si>
  <si>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</si>
  <si>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</si>
  <si>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</si>
  <si>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</si>
  <si>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</si>
  <si>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</si>
  <si>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</si>
  <si>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</si>
  <si>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</si>
  <si>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</si>
  <si>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</si>
  <si>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</si>
  <si>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</si>
  <si>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</si>
  <si>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</si>
  <si>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</si>
  <si>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</si>
  <si>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</si>
  <si>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</si>
  <si>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</si>
  <si>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</si>
  <si>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</si>
  <si>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</si>
  <si>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</si>
  <si>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</si>
  <si>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</si>
  <si>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</si>
  <si>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</si>
  <si>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</si>
  <si>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</si>
  <si>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</si>
  <si>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</si>
  <si>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</si>
  <si>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</si>
  <si>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</si>
  <si>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</si>
  <si>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</si>
  <si>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</si>
  <si>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</si>
  <si>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</si>
  <si>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</si>
  <si>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</si>
  <si>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</si>
  <si>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</si>
  <si>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</si>
  <si>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</si>
  <si>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</si>
  <si>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</si>
  <si>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</si>
  <si>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</si>
  <si>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</si>
  <si>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</si>
  <si>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</si>
  <si>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</si>
  <si>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</si>
  <si>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</si>
  <si>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</si>
  <si>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</si>
  <si>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</si>
  <si>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</si>
  <si>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</si>
  <si>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</si>
  <si>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</si>
  <si>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</si>
  <si>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</si>
  <si>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</si>
  <si>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</si>
  <si>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</si>
  <si>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</si>
  <si>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</si>
  <si>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</si>
  <si>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</si>
  <si>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</si>
  <si>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</si>
  <si>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</si>
  <si>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</si>
  <si>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</si>
  <si>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</si>
  <si>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</si>
  <si>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</si>
  <si>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</si>
  <si>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</si>
  <si>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</si>
  <si>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</si>
  <si>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</si>
  <si>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</si>
  <si>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</si>
  <si>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</si>
  <si>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</si>
  <si>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</si>
  <si>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</si>
  <si>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</si>
  <si>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</si>
  <si>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</si>
  <si>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</si>
  <si>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</si>
  <si>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</si>
  <si>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</si>
  <si>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</si>
  <si>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</si>
  <si>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</si>
  <si>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</si>
  <si>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</si>
  <si>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</si>
  <si>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</si>
  <si>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</si>
  <si>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</si>
  <si>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</si>
  <si>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</si>
  <si>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</si>
  <si>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</si>
  <si>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</si>
  <si>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</si>
  <si>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</si>
  <si>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</si>
  <si>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</si>
  <si>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</si>
  <si>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</si>
  <si>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</si>
  <si>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</si>
  <si>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</si>
  <si>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</si>
  <si>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</si>
  <si>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</si>
  <si>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</si>
  <si>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</si>
  <si>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</si>
  <si>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</si>
  <si>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</si>
  <si>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</si>
  <si>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</si>
  <si>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</si>
  <si>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</si>
  <si>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</si>
  <si>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</si>
  <si>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</si>
  <si>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</si>
  <si>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</si>
  <si>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</si>
  <si>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</si>
  <si>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</si>
  <si>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</si>
  <si>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</si>
  <si>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</si>
  <si>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</si>
  <si>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</si>
  <si>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</si>
  <si>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</si>
  <si>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</si>
  <si>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</si>
  <si>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</si>
  <si>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</si>
  <si>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</si>
  <si>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</si>
  <si>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</si>
  <si>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</si>
  <si>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</si>
  <si>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</si>
  <si>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</si>
  <si>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</si>
  <si>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</si>
  <si>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</si>
  <si>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</si>
  <si>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</si>
  <si>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</si>
  <si>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</si>
  <si>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</si>
  <si>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</si>
  <si>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</si>
  <si>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</si>
  <si>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</si>
  <si>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</si>
  <si>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</si>
  <si>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</si>
  <si>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</si>
  <si>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</si>
  <si>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During 01.04.2019 to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</si>
  <si>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</si>
  <si>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</si>
  <si>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</si>
  <si>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</si>
  <si>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</si>
  <si>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</si>
  <si>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</si>
  <si>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</si>
  <si>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</si>
  <si>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</si>
  <si>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</si>
  <si>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</si>
  <si>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</si>
  <si>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</si>
  <si>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</si>
  <si>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</si>
  <si>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</si>
  <si>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</si>
  <si>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</si>
  <si>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</si>
  <si>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</si>
  <si>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</si>
  <si>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</si>
  <si>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</si>
  <si>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</si>
  <si>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</si>
  <si>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</si>
  <si>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</si>
  <si>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</si>
  <si>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</si>
  <si>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</si>
  <si>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</si>
  <si>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</si>
  <si>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</si>
  <si>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</si>
  <si>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</si>
  <si>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</si>
  <si>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</si>
  <si>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</si>
  <si>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</si>
  <si>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</si>
  <si>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</si>
  <si>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</si>
  <si>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</si>
  <si>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</si>
  <si>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</si>
  <si>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</si>
  <si>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</si>
  <si>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</si>
  <si>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</si>
  <si>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</si>
  <si>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>Amount in Rs</t>
  </si>
  <si>
    <t xml:space="preserve">TOTAL CENTRAL SHARE - </t>
  </si>
  <si>
    <t>DBT COMPONENT CENTRAL SHARE *</t>
  </si>
  <si>
    <t>*  DBT COMPONENT FUNDS  = TOTAL CENTRAL SHARE - FUNDS FOR INFRASTRUCTRE (i.e. KITCHEN SHED - KITCHEN DEVICES - KITCHEN GARDEN  ETC.)</t>
  </si>
  <si>
    <t>** TOTAL EXPENDITURE &lt;= DBT COPONENT FUNDS</t>
  </si>
  <si>
    <t>Notes:</t>
  </si>
  <si>
    <t>1. State/UT breakup needs to be provided only for fund transfer/ expenditure.</t>
  </si>
  <si>
    <t xml:space="preserve">3. In-kind Component: Aadhaar Authenticated Expenditure should be less than equal to Total Expenditure for all States/UTs 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</si>
  <si>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</si>
  <si>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</si>
  <si>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</si>
  <si>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</si>
  <si>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</si>
  <si>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State: Manipur</t>
  </si>
  <si>
    <t>(Th. Kirankumar)</t>
  </si>
  <si>
    <t>Manipur</t>
  </si>
  <si>
    <t>Imphal West</t>
  </si>
  <si>
    <t>Imphal East</t>
  </si>
  <si>
    <t>Thoubal</t>
  </si>
  <si>
    <t>Kakching</t>
  </si>
  <si>
    <t>Bishnupur</t>
  </si>
  <si>
    <t>Ukhrul</t>
  </si>
  <si>
    <t>Kamjong</t>
  </si>
  <si>
    <t>Senapati</t>
  </si>
  <si>
    <t>Kangpokpi</t>
  </si>
  <si>
    <t>Tamenglong</t>
  </si>
  <si>
    <t>Noney</t>
  </si>
  <si>
    <t>Churachandpur</t>
  </si>
  <si>
    <t>Pherzawl</t>
  </si>
  <si>
    <t>Jiribam</t>
  </si>
  <si>
    <t>Chandel</t>
  </si>
  <si>
    <t>Tengnoupal</t>
  </si>
  <si>
    <t>State:Manipur</t>
  </si>
  <si>
    <t>STATE : Manipur</t>
  </si>
  <si>
    <t>STATE: Manipur</t>
  </si>
  <si>
    <t>State : Manipur</t>
  </si>
  <si>
    <t>State:  Manipur</t>
  </si>
  <si>
    <t>Director of Education (S)</t>
  </si>
  <si>
    <t>as per need</t>
  </si>
  <si>
    <t>Item</t>
  </si>
  <si>
    <t>Ad-hoc</t>
  </si>
  <si>
    <t>balance</t>
  </si>
  <si>
    <t>2nd</t>
  </si>
  <si>
    <t>Cost of FG</t>
  </si>
  <si>
    <t>C_C</t>
  </si>
  <si>
    <t>TA</t>
  </si>
  <si>
    <t>G</t>
  </si>
  <si>
    <t>13/9/2019</t>
  </si>
  <si>
    <t>24/2/2020</t>
  </si>
  <si>
    <t>25,38,34,000</t>
  </si>
  <si>
    <t>18,64,51,000</t>
  </si>
  <si>
    <t>Madarsa/ Maqtab</t>
  </si>
  <si>
    <t>Merged in the previous Primary table.</t>
  </si>
  <si>
    <t>NEFT</t>
  </si>
  <si>
    <t>2. Nodal Officer</t>
  </si>
  <si>
    <t>4. Staff Assistant</t>
  </si>
  <si>
    <t>1. Director of Education(S)</t>
  </si>
  <si>
    <t>3. MDM-in-Charge/ Asst. Nodal Officer</t>
  </si>
  <si>
    <t>2 days</t>
  </si>
  <si>
    <t>Association of professional social workers, Chanam Pukhri Mapal .Imphal west</t>
  </si>
  <si>
    <r>
      <t>Financial                    (</t>
    </r>
    <r>
      <rPr>
        <b/>
        <i/>
        <sz val="10"/>
        <rFont val="Arial"/>
        <family val="2"/>
      </rPr>
      <t>Rs. in lakh)</t>
    </r>
  </si>
  <si>
    <r>
      <t>Financial                  (</t>
    </r>
    <r>
      <rPr>
        <b/>
        <i/>
        <sz val="10"/>
        <rFont val="Arial"/>
        <family val="2"/>
      </rPr>
      <t>Rs. in lakh)</t>
    </r>
  </si>
  <si>
    <r>
      <t>Financial                        (</t>
    </r>
    <r>
      <rPr>
        <b/>
        <i/>
        <sz val="10"/>
        <rFont val="Arial"/>
        <family val="2"/>
      </rPr>
      <t>Rs. in lakh)</t>
    </r>
  </si>
  <si>
    <t>Financial                        ( Rs. in lakh)                                       [col. 4-col.6-col.8]</t>
  </si>
  <si>
    <r>
      <t>Financial       (</t>
    </r>
    <r>
      <rPr>
        <b/>
        <i/>
        <sz val="10"/>
        <rFont val="Arial"/>
        <family val="2"/>
      </rPr>
      <t>Rs. in lakh)</t>
    </r>
  </si>
  <si>
    <r>
      <t>Financial                 (</t>
    </r>
    <r>
      <rPr>
        <b/>
        <i/>
        <sz val="10"/>
        <rFont val="Arial"/>
        <family val="2"/>
      </rPr>
      <t>Rs. in lakh)</t>
    </r>
  </si>
  <si>
    <t>Nil</t>
  </si>
  <si>
    <t>Pherzwal</t>
  </si>
  <si>
    <t>SMS</t>
  </si>
  <si>
    <t>Yes, Asst. Zonal Nodal Officers are in place</t>
  </si>
  <si>
    <t>1800-345-3820</t>
  </si>
  <si>
    <t>0385-2411095</t>
  </si>
  <si>
    <t>mdm.manipur@gmail.com</t>
  </si>
  <si>
    <t>Bulk SMS service</t>
  </si>
  <si>
    <t>Number of Cooks is merged with Primary</t>
  </si>
  <si>
    <t>(T. Ranjit Singh)</t>
  </si>
  <si>
    <t>Commissioner (Education-Schools)</t>
  </si>
  <si>
    <t>Government of Manipur</t>
  </si>
  <si>
    <t>Pry</t>
  </si>
  <si>
    <t>Upy</t>
  </si>
  <si>
    <t>Uppy</t>
  </si>
  <si>
    <t>cch</t>
  </si>
  <si>
    <t>Total (10+13-16)</t>
  </si>
  <si>
    <t>State Share (9+12-15)</t>
  </si>
  <si>
    <t>Central Share (8+11-14)</t>
  </si>
  <si>
    <t>Based on local Market</t>
  </si>
  <si>
    <t>January, 2020</t>
  </si>
  <si>
    <t>February, 2020</t>
  </si>
  <si>
    <t>March, 2020</t>
  </si>
  <si>
    <r>
      <rPr>
        <b/>
        <sz val="11"/>
        <rFont val="Calibri"/>
        <family val="2"/>
        <scheme val="minor"/>
      </rPr>
      <t>2.</t>
    </r>
    <r>
      <rPr>
        <sz val="10"/>
        <rFont val="Arial"/>
        <family val="2"/>
      </rPr>
      <t xml:space="preserve"> Cash Component: Summation of Electronic and non-electronic Fund Transfer should be equal to Total Fund Transfer for all States/UTs </t>
    </r>
  </si>
  <si>
    <r>
      <rPr>
        <b/>
        <sz val="11"/>
        <rFont val="Calibri"/>
        <family val="2"/>
        <scheme val="minor"/>
      </rPr>
      <t>4.</t>
    </r>
    <r>
      <rPr>
        <sz val="10"/>
        <rFont val="Arial"/>
        <family val="2"/>
      </rPr>
      <t xml:space="preserve"> Value to be reported in absolute unit (not in Lakh, Crore, etc)</t>
    </r>
  </si>
  <si>
    <r>
      <rPr>
        <b/>
        <sz val="11"/>
        <rFont val="Calibri"/>
        <family val="2"/>
        <scheme val="minor"/>
      </rPr>
      <t>5.</t>
    </r>
    <r>
      <rPr>
        <sz val="10"/>
        <rFont val="Arial"/>
        <family val="2"/>
      </rPr>
      <t xml:space="preserve"> Data to be reported for only for State/UTs where the Scheme is implemented;please leave the column blank for not applicable State/UTs</t>
    </r>
  </si>
  <si>
    <t>Video clippings on (i) Cooking Competion, Hand Wash Competition, Cooks Training, Aadhaar Enrolment Campaign, School Nutrition Garden, Awareness campaign on Covid-19 etc are prepared and uploaded in the Department's Website and U-tube. An estimated expenditure of Rs. 20.00 lakh incurred.</t>
  </si>
  <si>
    <t>NA</t>
  </si>
  <si>
    <t>Hands out and write up modules provided by the agency</t>
  </si>
  <si>
    <t>(For the Period 01.04.2019 to 31.03.2020)</t>
  </si>
  <si>
    <t>During 01.04.2019 to 31.03.2020</t>
  </si>
  <si>
    <t>(As on 31.03.2020)</t>
  </si>
  <si>
    <t>Expd C-C</t>
  </si>
  <si>
    <t>FG</t>
  </si>
  <si>
    <t xml:space="preserve">Total Unspent Balance as on 31.03.2020                          </t>
  </si>
  <si>
    <t>Does not 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</si>
</sst>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/>
      <sz val="10.6"/>
      <color theme="10"/>
      <name val="Arial"/>
      <family val="2"/>
    </font>
    <font>
      <sz val="10"/>
      <color indexed="8"/>
      <name val="Arial"/>
      <family val="2"/>
    </font>
    <font>
      <b/>
      <sz val="8"/>
      <name val="Trebuchet MS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6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</cellStyleXfs>
  <cellXfs count="1107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5" xfId="0" applyFont="1" applyBorder="1"/>
    <xf numFmtId="0" fontId="9" fillId="0" borderId="6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7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9" fillId="0" borderId="0" xfId="0" applyFont="1"/>
    <xf numFmtId="0" fontId="0" fillId="0" borderId="5" xfId="0" applyBorder="1"/>
    <xf numFmtId="0" fontId="19" fillId="0" borderId="2" xfId="0" quotePrefix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21" fillId="0" borderId="0" xfId="1" applyFont="1"/>
    <xf numFmtId="0" fontId="22" fillId="0" borderId="2" xfId="1" applyFont="1" applyBorder="1" applyAlignment="1">
      <alignment horizontal="center" vertical="top" wrapText="1"/>
    </xf>
    <xf numFmtId="0" fontId="49" fillId="0" borderId="0" xfId="1"/>
    <xf numFmtId="0" fontId="49" fillId="0" borderId="0" xfId="1" applyAlignment="1">
      <alignment horizontal="left"/>
    </xf>
    <xf numFmtId="0" fontId="23" fillId="0" borderId="0" xfId="1" applyFont="1" applyAlignment="1">
      <alignment horizontal="left"/>
    </xf>
    <xf numFmtId="0" fontId="49" fillId="0" borderId="7" xfId="1" applyBorder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center"/>
    </xf>
    <xf numFmtId="0" fontId="49" fillId="0" borderId="2" xfId="1" applyBorder="1"/>
    <xf numFmtId="0" fontId="49" fillId="0" borderId="0" xfId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0" fillId="0" borderId="0" xfId="1" applyFont="1" applyBorder="1" applyAlignment="1">
      <alignment horizontal="left"/>
    </xf>
    <xf numFmtId="0" fontId="9" fillId="0" borderId="0" xfId="3"/>
    <xf numFmtId="0" fontId="1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/>
    <xf numFmtId="0" fontId="4" fillId="0" borderId="2" xfId="3" applyFont="1" applyBorder="1" applyAlignment="1">
      <alignment horizontal="center" vertical="top" wrapText="1"/>
    </xf>
    <xf numFmtId="0" fontId="4" fillId="0" borderId="4" xfId="3" applyFont="1" applyBorder="1" applyAlignment="1">
      <alignment horizontal="center" vertical="top" wrapText="1"/>
    </xf>
    <xf numFmtId="0" fontId="9" fillId="0" borderId="2" xfId="3" applyBorder="1"/>
    <xf numFmtId="0" fontId="9" fillId="0" borderId="4" xfId="3" applyBorder="1"/>
    <xf numFmtId="0" fontId="9" fillId="0" borderId="0" xfId="3" applyFill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9" fillId="0" borderId="0" xfId="3" applyBorder="1"/>
    <xf numFmtId="0" fontId="8" fillId="0" borderId="0" xfId="3" applyFont="1"/>
    <xf numFmtId="0" fontId="4" fillId="0" borderId="0" xfId="3" applyFont="1"/>
    <xf numFmtId="0" fontId="5" fillId="0" borderId="0" xfId="3" applyFont="1" applyAlignment="1"/>
    <xf numFmtId="0" fontId="19" fillId="0" borderId="7" xfId="0" applyFont="1" applyBorder="1" applyAlignment="1"/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8" xfId="0" applyFont="1" applyBorder="1"/>
    <xf numFmtId="0" fontId="4" fillId="0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/>
    <xf numFmtId="0" fontId="21" fillId="0" borderId="2" xfId="1" applyFont="1" applyBorder="1"/>
    <xf numFmtId="0" fontId="21" fillId="0" borderId="2" xfId="1" applyFont="1" applyBorder="1" applyAlignment="1">
      <alignment wrapText="1"/>
    </xf>
    <xf numFmtId="0" fontId="21" fillId="0" borderId="2" xfId="1" applyFont="1" applyBorder="1" applyAlignment="1"/>
    <xf numFmtId="0" fontId="21" fillId="0" borderId="0" xfId="1" applyFont="1" applyBorder="1"/>
    <xf numFmtId="0" fontId="19" fillId="0" borderId="0" xfId="0" applyFont="1" applyBorder="1" applyAlignment="1"/>
    <xf numFmtId="0" fontId="7" fillId="0" borderId="0" xfId="0" applyFont="1" applyAlignment="1"/>
    <xf numFmtId="0" fontId="12" fillId="0" borderId="0" xfId="0" applyFont="1" applyBorder="1"/>
    <xf numFmtId="0" fontId="26" fillId="0" borderId="0" xfId="1" applyFont="1"/>
    <xf numFmtId="0" fontId="15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3" applyFont="1" applyBorder="1"/>
    <xf numFmtId="0" fontId="20" fillId="0" borderId="0" xfId="1" applyFont="1" applyBorder="1" applyAlignment="1">
      <alignment horizontal="center"/>
    </xf>
    <xf numFmtId="0" fontId="8" fillId="0" borderId="0" xfId="0" applyFont="1" applyBorder="1"/>
    <xf numFmtId="0" fontId="22" fillId="0" borderId="3" xfId="1" applyFont="1" applyBorder="1" applyAlignment="1">
      <alignment horizontal="center" vertical="top" wrapText="1"/>
    </xf>
    <xf numFmtId="0" fontId="8" fillId="0" borderId="2" xfId="0" applyFont="1" applyBorder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0" xfId="1" applyFont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13" fillId="0" borderId="0" xfId="3" applyFont="1" applyAlignment="1"/>
    <xf numFmtId="0" fontId="19" fillId="0" borderId="0" xfId="0" applyFont="1" applyBorder="1" applyAlignment="1">
      <alignment horizontal="center"/>
    </xf>
    <xf numFmtId="0" fontId="8" fillId="0" borderId="7" xfId="0" applyFont="1" applyBorder="1" applyAlignment="1"/>
    <xf numFmtId="0" fontId="4" fillId="0" borderId="10" xfId="3" applyFont="1" applyFill="1" applyBorder="1" applyAlignment="1">
      <alignment horizontal="center" vertical="top" wrapText="1"/>
    </xf>
    <xf numFmtId="0" fontId="9" fillId="0" borderId="0" xfId="3" applyAlignment="1">
      <alignment horizontal="left"/>
    </xf>
    <xf numFmtId="0" fontId="8" fillId="0" borderId="0" xfId="3" applyFont="1" applyAlignment="1">
      <alignment vertical="top" wrapText="1"/>
    </xf>
    <xf numFmtId="0" fontId="16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9" fillId="0" borderId="0" xfId="1" applyFont="1"/>
    <xf numFmtId="0" fontId="7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2" xfId="1" applyFont="1" applyBorder="1"/>
    <xf numFmtId="0" fontId="11" fillId="0" borderId="0" xfId="1" applyFont="1"/>
    <xf numFmtId="0" fontId="4" fillId="0" borderId="2" xfId="1" applyFont="1" applyBorder="1"/>
    <xf numFmtId="0" fontId="9" fillId="0" borderId="2" xfId="1" applyFont="1" applyBorder="1" applyAlignment="1"/>
    <xf numFmtId="0" fontId="19" fillId="0" borderId="2" xfId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9" fillId="0" borderId="2" xfId="0" applyFont="1" applyBorder="1" applyAlignment="1">
      <alignment wrapText="1"/>
    </xf>
    <xf numFmtId="0" fontId="29" fillId="0" borderId="3" xfId="1" applyFont="1" applyBorder="1" applyAlignment="1">
      <alignment horizontal="center" vertical="top" wrapText="1"/>
    </xf>
    <xf numFmtId="0" fontId="26" fillId="0" borderId="0" xfId="1" applyFont="1" applyAlignment="1">
      <alignment horizontal="center"/>
    </xf>
    <xf numFmtId="0" fontId="30" fillId="0" borderId="10" xfId="1" applyFont="1" applyBorder="1" applyAlignment="1">
      <alignment horizontal="center" wrapText="1"/>
    </xf>
    <xf numFmtId="0" fontId="30" fillId="0" borderId="1" xfId="1" applyFont="1" applyBorder="1" applyAlignment="1">
      <alignment horizontal="center"/>
    </xf>
    <xf numFmtId="0" fontId="4" fillId="0" borderId="11" xfId="3" applyFont="1" applyFill="1" applyBorder="1" applyAlignment="1">
      <alignment horizontal="center" vertical="top" wrapText="1"/>
    </xf>
    <xf numFmtId="0" fontId="9" fillId="0" borderId="5" xfId="3" applyBorder="1"/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24" fillId="0" borderId="5" xfId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9" fillId="0" borderId="0" xfId="3" applyFont="1"/>
    <xf numFmtId="0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19" fillId="0" borderId="2" xfId="3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 wrapText="1"/>
    </xf>
    <xf numFmtId="0" fontId="9" fillId="0" borderId="0" xfId="4"/>
    <xf numFmtId="0" fontId="8" fillId="0" borderId="0" xfId="4" applyFont="1" applyAlignment="1"/>
    <xf numFmtId="0" fontId="14" fillId="0" borderId="0" xfId="4" applyFont="1" applyAlignment="1"/>
    <xf numFmtId="0" fontId="6" fillId="0" borderId="0" xfId="4" applyFont="1"/>
    <xf numFmtId="0" fontId="19" fillId="0" borderId="2" xfId="4" applyFont="1" applyBorder="1" applyAlignment="1">
      <alignment horizontal="center" vertical="top" wrapText="1"/>
    </xf>
    <xf numFmtId="0" fontId="19" fillId="0" borderId="0" xfId="4" applyFont="1"/>
    <xf numFmtId="0" fontId="19" fillId="0" borderId="2" xfId="4" applyFont="1" applyBorder="1"/>
    <xf numFmtId="0" fontId="19" fillId="0" borderId="0" xfId="4" applyFont="1" applyBorder="1"/>
    <xf numFmtId="0" fontId="19" fillId="0" borderId="5" xfId="4" applyFont="1" applyBorder="1" applyAlignment="1">
      <alignment horizontal="center" vertical="top" wrapText="1"/>
    </xf>
    <xf numFmtId="0" fontId="19" fillId="0" borderId="9" xfId="4" applyFont="1" applyBorder="1" applyAlignment="1">
      <alignment horizontal="center" vertical="top" wrapText="1"/>
    </xf>
    <xf numFmtId="0" fontId="19" fillId="0" borderId="6" xfId="4" applyFont="1" applyBorder="1" applyAlignment="1">
      <alignment horizontal="center" vertical="top" wrapText="1"/>
    </xf>
    <xf numFmtId="0" fontId="4" fillId="0" borderId="0" xfId="4" applyFont="1"/>
    <xf numFmtId="0" fontId="19" fillId="0" borderId="2" xfId="4" applyFont="1" applyBorder="1" applyAlignment="1">
      <alignment horizontal="center"/>
    </xf>
    <xf numFmtId="0" fontId="4" fillId="0" borderId="2" xfId="4" applyFont="1" applyBorder="1"/>
    <xf numFmtId="0" fontId="4" fillId="0" borderId="2" xfId="4" applyFont="1" applyBorder="1" applyAlignment="1">
      <alignment horizontal="center"/>
    </xf>
    <xf numFmtId="0" fontId="4" fillId="0" borderId="2" xfId="4" applyFont="1" applyBorder="1" applyAlignment="1">
      <alignment horizontal="left"/>
    </xf>
    <xf numFmtId="0" fontId="9" fillId="0" borderId="2" xfId="4" applyBorder="1"/>
    <xf numFmtId="0" fontId="4" fillId="0" borderId="2" xfId="4" applyFont="1" applyBorder="1" applyAlignment="1">
      <alignment horizontal="left" wrapText="1"/>
    </xf>
    <xf numFmtId="0" fontId="9" fillId="0" borderId="0" xfId="4" applyFill="1" applyBorder="1" applyAlignment="1">
      <alignment horizontal="left"/>
    </xf>
    <xf numFmtId="0" fontId="9" fillId="0" borderId="0" xfId="4" applyAlignment="1">
      <alignment horizontal="left"/>
    </xf>
    <xf numFmtId="0" fontId="8" fillId="0" borderId="0" xfId="4" applyFont="1"/>
    <xf numFmtId="0" fontId="9" fillId="0" borderId="0" xfId="5"/>
    <xf numFmtId="0" fontId="5" fillId="0" borderId="0" xfId="5" applyFont="1" applyAlignment="1">
      <alignment horizontal="right"/>
    </xf>
    <xf numFmtId="0" fontId="6" fillId="0" borderId="0" xfId="5" applyFont="1" applyAlignment="1">
      <alignment horizontal="right"/>
    </xf>
    <xf numFmtId="0" fontId="17" fillId="0" borderId="2" xfId="5" applyFont="1" applyBorder="1" applyAlignment="1">
      <alignment horizontal="center" vertical="top" wrapText="1"/>
    </xf>
    <xf numFmtId="0" fontId="17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left" vertical="top" wrapText="1"/>
    </xf>
    <xf numFmtId="0" fontId="15" fillId="0" borderId="2" xfId="5" applyFont="1" applyBorder="1" applyAlignment="1">
      <alignment horizontal="center" vertical="top" wrapText="1"/>
    </xf>
    <xf numFmtId="0" fontId="15" fillId="0" borderId="0" xfId="5" applyFont="1" applyAlignment="1">
      <alignment horizontal="left"/>
    </xf>
    <xf numFmtId="0" fontId="5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 applyAlignment="1"/>
    <xf numFmtId="0" fontId="37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center" wrapText="1"/>
    </xf>
    <xf numFmtId="0" fontId="38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2" fillId="0" borderId="0" xfId="0" applyFont="1"/>
    <xf numFmtId="0" fontId="4" fillId="0" borderId="0" xfId="1" applyFo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4" fillId="0" borderId="7" xfId="1" applyFont="1" applyBorder="1" applyAlignment="1"/>
    <xf numFmtId="0" fontId="4" fillId="0" borderId="0" xfId="1" applyFont="1" applyBorder="1" applyAlignment="1"/>
    <xf numFmtId="0" fontId="4" fillId="0" borderId="0" xfId="1" applyFont="1" applyBorder="1"/>
    <xf numFmtId="0" fontId="4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/>
    </xf>
    <xf numFmtId="0" fontId="38" fillId="0" borderId="2" xfId="0" applyFont="1" applyBorder="1" applyAlignment="1">
      <alignment horizontal="center" vertical="top" wrapText="1"/>
    </xf>
    <xf numFmtId="0" fontId="4" fillId="0" borderId="2" xfId="1" applyFont="1" applyBorder="1" applyAlignment="1"/>
    <xf numFmtId="0" fontId="15" fillId="0" borderId="0" xfId="1" applyFont="1" applyBorder="1" applyAlignment="1"/>
    <xf numFmtId="0" fontId="4" fillId="0" borderId="2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19" fillId="0" borderId="0" xfId="1" applyFont="1"/>
    <xf numFmtId="0" fontId="17" fillId="0" borderId="0" xfId="1" applyFont="1" applyBorder="1" applyAlignment="1">
      <alignment wrapText="1"/>
    </xf>
    <xf numFmtId="0" fontId="4" fillId="2" borderId="2" xfId="1" quotePrefix="1" applyFont="1" applyFill="1" applyBorder="1" applyAlignment="1">
      <alignment horizontal="center" vertical="center" wrapText="1"/>
    </xf>
    <xf numFmtId="0" fontId="19" fillId="2" borderId="3" xfId="1" quotePrefix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34" fillId="0" borderId="0" xfId="0" applyFont="1" applyAlignment="1"/>
    <xf numFmtId="0" fontId="35" fillId="0" borderId="0" xfId="0" applyFont="1" applyAlignment="1"/>
    <xf numFmtId="0" fontId="38" fillId="0" borderId="0" xfId="0" applyFont="1" applyBorder="1" applyAlignment="1"/>
    <xf numFmtId="0" fontId="37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0" fontId="54" fillId="0" borderId="2" xfId="0" applyFont="1" applyBorder="1" applyAlignment="1">
      <alignment vertical="top" wrapText="1"/>
    </xf>
    <xf numFmtId="0" fontId="51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2" xfId="0" applyFont="1" applyBorder="1" applyAlignment="1">
      <alignment vertical="top" wrapText="1"/>
    </xf>
    <xf numFmtId="0" fontId="59" fillId="0" borderId="2" xfId="0" applyFont="1" applyBorder="1" applyAlignment="1">
      <alignment horizontal="center" vertical="top" wrapText="1"/>
    </xf>
    <xf numFmtId="0" fontId="50" fillId="0" borderId="0" xfId="0" applyFont="1"/>
    <xf numFmtId="0" fontId="60" fillId="0" borderId="2" xfId="0" applyFont="1" applyBorder="1" applyAlignment="1">
      <alignment vertical="center" wrapText="1"/>
    </xf>
    <xf numFmtId="0" fontId="60" fillId="0" borderId="2" xfId="0" applyFont="1" applyBorder="1" applyAlignment="1">
      <alignment horizontal="left" vertical="center" wrapText="1" indent="2"/>
    </xf>
    <xf numFmtId="0" fontId="60" fillId="0" borderId="0" xfId="0" applyFont="1" applyBorder="1" applyAlignment="1">
      <alignment horizontal="left" vertical="center" wrapText="1" indent="2"/>
    </xf>
    <xf numFmtId="0" fontId="60" fillId="0" borderId="0" xfId="0" applyFont="1" applyBorder="1" applyAlignment="1">
      <alignment vertical="center" wrapText="1"/>
    </xf>
    <xf numFmtId="0" fontId="50" fillId="0" borderId="2" xfId="0" applyFont="1" applyBorder="1" applyAlignment="1">
      <alignment vertical="top" wrapText="1"/>
    </xf>
    <xf numFmtId="0" fontId="50" fillId="0" borderId="5" xfId="0" applyFont="1" applyBorder="1" applyAlignment="1">
      <alignment horizontal="center" vertical="top" wrapText="1"/>
    </xf>
    <xf numFmtId="0" fontId="50" fillId="0" borderId="2" xfId="0" applyFont="1" applyBorder="1"/>
    <xf numFmtId="0" fontId="60" fillId="0" borderId="2" xfId="0" applyFont="1" applyBorder="1" applyAlignment="1">
      <alignment horizontal="center" vertical="center" wrapText="1"/>
    </xf>
    <xf numFmtId="0" fontId="7" fillId="0" borderId="0" xfId="1" applyFont="1" applyAlignment="1"/>
    <xf numFmtId="0" fontId="3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2" xfId="0" applyFont="1" applyBorder="1"/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3" borderId="0" xfId="0" applyFont="1" applyFill="1"/>
    <xf numFmtId="0" fontId="14" fillId="3" borderId="0" xfId="0" applyFont="1" applyFill="1"/>
    <xf numFmtId="0" fontId="4" fillId="3" borderId="0" xfId="0" applyFont="1" applyFill="1"/>
    <xf numFmtId="0" fontId="54" fillId="0" borderId="3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/>
    </xf>
    <xf numFmtId="0" fontId="4" fillId="0" borderId="2" xfId="3" applyFont="1" applyFill="1" applyBorder="1" applyAlignment="1">
      <alignment horizontal="left" vertical="center" wrapText="1"/>
    </xf>
    <xf numFmtId="0" fontId="9" fillId="2" borderId="0" xfId="1" applyFont="1" applyFill="1"/>
    <xf numFmtId="0" fontId="7" fillId="2" borderId="0" xfId="1" applyFont="1" applyFill="1" applyAlignment="1"/>
    <xf numFmtId="0" fontId="19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left"/>
    </xf>
    <xf numFmtId="0" fontId="8" fillId="2" borderId="2" xfId="1" applyFont="1" applyFill="1" applyBorder="1" applyAlignment="1">
      <alignment vertical="top" wrapText="1"/>
    </xf>
    <xf numFmtId="0" fontId="8" fillId="2" borderId="2" xfId="1" applyFont="1" applyFill="1" applyBorder="1" applyAlignment="1">
      <alignment vertical="center" wrapText="1"/>
    </xf>
    <xf numFmtId="0" fontId="9" fillId="2" borderId="2" xfId="1" applyFont="1" applyFill="1" applyBorder="1"/>
    <xf numFmtId="0" fontId="9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9" fillId="2" borderId="2" xfId="0" applyFont="1" applyFill="1" applyBorder="1"/>
    <xf numFmtId="0" fontId="9" fillId="2" borderId="5" xfId="0" applyFont="1" applyFill="1" applyBorder="1" applyAlignment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3" applyFont="1" applyAlignment="1"/>
    <xf numFmtId="0" fontId="19" fillId="0" borderId="0" xfId="3" applyFont="1" applyAlignment="1">
      <alignment horizontal="right"/>
    </xf>
    <xf numFmtId="0" fontId="12" fillId="0" borderId="2" xfId="0" applyFont="1" applyBorder="1" applyAlignment="1">
      <alignment horizontal="center"/>
    </xf>
    <xf numFmtId="0" fontId="50" fillId="0" borderId="0" xfId="1" applyFont="1" applyBorder="1"/>
    <xf numFmtId="0" fontId="36" fillId="2" borderId="0" xfId="0" applyFont="1" applyFill="1"/>
    <xf numFmtId="0" fontId="37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38" fillId="0" borderId="3" xfId="0" applyFont="1" applyBorder="1" applyAlignment="1">
      <alignment horizontal="center" vertical="top" wrapText="1"/>
    </xf>
    <xf numFmtId="0" fontId="12" fillId="2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2" fillId="0" borderId="0" xfId="0" applyFont="1" applyAlignment="1"/>
    <xf numFmtId="0" fontId="17" fillId="0" borderId="0" xfId="0" applyFont="1" applyAlignment="1"/>
    <xf numFmtId="0" fontId="50" fillId="0" borderId="2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9" fillId="2" borderId="5" xfId="0" applyFont="1" applyFill="1" applyBorder="1" applyAlignment="1"/>
    <xf numFmtId="0" fontId="37" fillId="2" borderId="1" xfId="0" applyFont="1" applyFill="1" applyBorder="1" applyAlignment="1">
      <alignment horizontal="center" vertical="top" wrapText="1"/>
    </xf>
    <xf numFmtId="0" fontId="4" fillId="0" borderId="0" xfId="2" applyFont="1"/>
    <xf numFmtId="0" fontId="4" fillId="0" borderId="0" xfId="2" applyFont="1" applyAlignment="1">
      <alignment horizontal="center" vertical="top" wrapText="1"/>
    </xf>
    <xf numFmtId="0" fontId="34" fillId="2" borderId="0" xfId="0" applyFont="1" applyFill="1" applyAlignment="1">
      <alignment horizontal="center"/>
    </xf>
    <xf numFmtId="0" fontId="38" fillId="2" borderId="2" xfId="0" quotePrefix="1" applyFont="1" applyFill="1" applyBorder="1" applyAlignment="1">
      <alignment horizontal="center" vertical="top" wrapText="1"/>
    </xf>
    <xf numFmtId="0" fontId="16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9" fillId="0" borderId="2" xfId="3" applyFont="1" applyBorder="1"/>
    <xf numFmtId="0" fontId="9" fillId="0" borderId="0" xfId="3" applyFont="1" applyBorder="1"/>
    <xf numFmtId="0" fontId="4" fillId="0" borderId="2" xfId="3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9" fillId="0" borderId="0" xfId="1" applyBorder="1" applyAlignment="1">
      <alignment horizontal="center"/>
    </xf>
    <xf numFmtId="0" fontId="19" fillId="0" borderId="3" xfId="0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14" fillId="2" borderId="0" xfId="0" applyFont="1" applyFill="1"/>
    <xf numFmtId="0" fontId="12" fillId="0" borderId="2" xfId="3" applyFont="1" applyBorder="1" applyAlignment="1">
      <alignment horizontal="center" vertical="top" wrapText="1"/>
    </xf>
    <xf numFmtId="0" fontId="19" fillId="0" borderId="2" xfId="3" applyFont="1" applyBorder="1" applyAlignment="1">
      <alignment horizontal="center" vertical="top" wrapText="1"/>
    </xf>
    <xf numFmtId="0" fontId="19" fillId="0" borderId="5" xfId="3" applyFont="1" applyBorder="1" applyAlignment="1">
      <alignment horizontal="center" vertical="top" wrapText="1"/>
    </xf>
    <xf numFmtId="0" fontId="19" fillId="0" borderId="4" xfId="3" applyFont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3" borderId="0" xfId="0" applyFont="1" applyFill="1"/>
    <xf numFmtId="0" fontId="29" fillId="0" borderId="2" xfId="1" applyFont="1" applyBorder="1" applyAlignment="1">
      <alignment horizontal="center" vertical="top" wrapText="1"/>
    </xf>
    <xf numFmtId="0" fontId="46" fillId="0" borderId="0" xfId="1" applyFont="1" applyAlignment="1">
      <alignment horizontal="center"/>
    </xf>
    <xf numFmtId="0" fontId="29" fillId="0" borderId="2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37" fillId="2" borderId="12" xfId="0" applyFont="1" applyFill="1" applyBorder="1" applyAlignment="1">
      <alignment horizontal="center" vertical="top" wrapText="1"/>
    </xf>
    <xf numFmtId="0" fontId="38" fillId="0" borderId="5" xfId="0" quotePrefix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7" fillId="0" borderId="0" xfId="1" applyFont="1" applyAlignment="1"/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7" fillId="0" borderId="2" xfId="5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64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9" fillId="0" borderId="0" xfId="0" applyFont="1"/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9" fillId="0" borderId="0" xfId="3" applyFont="1"/>
    <xf numFmtId="0" fontId="4" fillId="0" borderId="0" xfId="3" applyFont="1" applyAlignment="1">
      <alignment horizontal="right" vertical="top" wrapText="1"/>
    </xf>
    <xf numFmtId="0" fontId="65" fillId="0" borderId="2" xfId="6" applyBorder="1"/>
    <xf numFmtId="0" fontId="65" fillId="0" borderId="2" xfId="6" applyBorder="1" applyAlignment="1">
      <alignment horizontal="left"/>
    </xf>
    <xf numFmtId="0" fontId="65" fillId="0" borderId="2" xfId="6" applyFill="1" applyBorder="1"/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5" applyFont="1" applyAlignment="1"/>
    <xf numFmtId="0" fontId="0" fillId="0" borderId="0" xfId="0" applyAlignment="1"/>
    <xf numFmtId="0" fontId="4" fillId="0" borderId="0" xfId="2" applyFont="1" applyAlignment="1">
      <alignment vertical="top" wrapText="1"/>
    </xf>
    <xf numFmtId="0" fontId="16" fillId="0" borderId="0" xfId="0" applyFont="1" applyAlignment="1"/>
    <xf numFmtId="0" fontId="4" fillId="0" borderId="13" xfId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0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3" applyAlignment="1"/>
    <xf numFmtId="0" fontId="9" fillId="0" borderId="0" xfId="1" applyFont="1" applyAlignment="1">
      <alignment vertical="top" wrapText="1"/>
    </xf>
    <xf numFmtId="0" fontId="4" fillId="2" borderId="0" xfId="0" applyFont="1" applyFill="1" applyAlignment="1"/>
    <xf numFmtId="0" fontId="17" fillId="0" borderId="0" xfId="0" applyFont="1" applyAlignment="1">
      <alignment vertical="top" wrapText="1"/>
    </xf>
    <xf numFmtId="0" fontId="45" fillId="0" borderId="0" xfId="1" applyFont="1" applyAlignment="1"/>
    <xf numFmtId="0" fontId="31" fillId="0" borderId="0" xfId="1" applyFont="1" applyAlignment="1"/>
    <xf numFmtId="0" fontId="8" fillId="0" borderId="0" xfId="4" applyFont="1" applyAlignment="1">
      <alignment vertical="top" wrapText="1"/>
    </xf>
    <xf numFmtId="0" fontId="4" fillId="0" borderId="0" xfId="4" applyFont="1" applyAlignment="1"/>
    <xf numFmtId="0" fontId="9" fillId="0" borderId="0" xfId="4" applyAlignment="1"/>
    <xf numFmtId="0" fontId="4" fillId="0" borderId="0" xfId="3" applyFont="1" applyAlignment="1">
      <alignment vertical="top" wrapText="1"/>
    </xf>
    <xf numFmtId="0" fontId="4" fillId="0" borderId="0" xfId="3" applyFont="1" applyAlignment="1">
      <alignment vertical="top"/>
    </xf>
    <xf numFmtId="0" fontId="9" fillId="0" borderId="0" xfId="3" applyFont="1" applyAlignment="1"/>
    <xf numFmtId="0" fontId="4" fillId="0" borderId="0" xfId="3" applyFont="1" applyAlignment="1">
      <alignment horizontal="right" vertical="top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66" fillId="0" borderId="2" xfId="0" applyNumberFormat="1" applyFont="1" applyFill="1" applyBorder="1" applyAlignment="1">
      <alignment horizontal="right" vertical="center"/>
    </xf>
    <xf numFmtId="2" fontId="64" fillId="0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50" fillId="0" borderId="2" xfId="0" applyFont="1" applyBorder="1" applyAlignment="1">
      <alignment horizontal="right"/>
    </xf>
    <xf numFmtId="2" fontId="50" fillId="0" borderId="2" xfId="0" applyNumberFormat="1" applyFont="1" applyBorder="1"/>
    <xf numFmtId="2" fontId="0" fillId="0" borderId="0" xfId="0" applyNumberFormat="1"/>
    <xf numFmtId="0" fontId="4" fillId="0" borderId="0" xfId="0" applyFont="1" applyFill="1" applyBorder="1" applyAlignment="1">
      <alignment horizontal="center" vertical="top" wrapText="1"/>
    </xf>
    <xf numFmtId="2" fontId="9" fillId="0" borderId="2" xfId="0" applyNumberFormat="1" applyFont="1" applyBorder="1"/>
    <xf numFmtId="2" fontId="15" fillId="0" borderId="2" xfId="5" applyNumberFormat="1" applyFont="1" applyBorder="1" applyAlignment="1">
      <alignment horizontal="center" vertical="top" wrapText="1"/>
    </xf>
    <xf numFmtId="14" fontId="15" fillId="0" borderId="2" xfId="5" applyNumberFormat="1" applyFont="1" applyBorder="1" applyAlignment="1">
      <alignment horizontal="center" vertical="top" wrapText="1"/>
    </xf>
    <xf numFmtId="0" fontId="9" fillId="0" borderId="2" xfId="9" applyBorder="1"/>
    <xf numFmtId="0" fontId="4" fillId="0" borderId="5" xfId="0" applyFont="1" applyBorder="1"/>
    <xf numFmtId="0" fontId="4" fillId="0" borderId="6" xfId="0" applyFont="1" applyBorder="1"/>
    <xf numFmtId="0" fontId="36" fillId="0" borderId="2" xfId="0" quotePrefix="1" applyFont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/>
    </xf>
    <xf numFmtId="0" fontId="36" fillId="2" borderId="2" xfId="0" quotePrefix="1" applyFont="1" applyFill="1" applyBorder="1" applyAlignment="1">
      <alignment horizontal="right" vertical="top" wrapText="1"/>
    </xf>
    <xf numFmtId="0" fontId="4" fillId="0" borderId="2" xfId="9" applyFont="1" applyBorder="1"/>
    <xf numFmtId="1" fontId="9" fillId="0" borderId="6" xfId="0" applyNumberFormat="1" applyFont="1" applyBorder="1"/>
    <xf numFmtId="2" fontId="4" fillId="0" borderId="2" xfId="0" applyNumberFormat="1" applyFont="1" applyBorder="1"/>
    <xf numFmtId="2" fontId="15" fillId="0" borderId="2" xfId="1" applyNumberFormat="1" applyFont="1" applyBorder="1" applyAlignment="1">
      <alignment horizontal="right"/>
    </xf>
    <xf numFmtId="2" fontId="15" fillId="0" borderId="2" xfId="1" applyNumberFormat="1" applyFont="1" applyFill="1" applyBorder="1" applyAlignment="1">
      <alignment horizontal="right"/>
    </xf>
    <xf numFmtId="2" fontId="15" fillId="0" borderId="0" xfId="1" applyNumberFormat="1" applyFont="1" applyAlignment="1">
      <alignment horizontal="right"/>
    </xf>
    <xf numFmtId="2" fontId="15" fillId="0" borderId="2" xfId="1" applyNumberFormat="1" applyFont="1" applyBorder="1" applyAlignment="1">
      <alignment horizontal="right" vertical="center"/>
    </xf>
    <xf numFmtId="2" fontId="15" fillId="0" borderId="2" xfId="1" applyNumberFormat="1" applyFont="1" applyFill="1" applyBorder="1" applyAlignment="1">
      <alignment horizontal="right" vertical="center"/>
    </xf>
    <xf numFmtId="2" fontId="15" fillId="0" borderId="2" xfId="1" applyNumberFormat="1" applyFont="1" applyBorder="1" applyAlignment="1">
      <alignment horizontal="right" vertical="center" wrapText="1"/>
    </xf>
    <xf numFmtId="2" fontId="15" fillId="0" borderId="2" xfId="1" applyNumberFormat="1" applyFont="1" applyBorder="1"/>
    <xf numFmtId="2" fontId="17" fillId="0" borderId="2" xfId="1" applyNumberFormat="1" applyFont="1" applyBorder="1"/>
    <xf numFmtId="2" fontId="17" fillId="0" borderId="2" xfId="1" applyNumberFormat="1" applyFont="1" applyBorder="1" applyAlignment="1">
      <alignment horizontal="right" vertical="center"/>
    </xf>
    <xf numFmtId="2" fontId="17" fillId="0" borderId="2" xfId="1" applyNumberFormat="1" applyFont="1" applyBorder="1" applyAlignment="1">
      <alignment horizontal="right"/>
    </xf>
    <xf numFmtId="0" fontId="4" fillId="2" borderId="2" xfId="1" applyFont="1" applyFill="1" applyBorder="1" applyAlignment="1"/>
    <xf numFmtId="2" fontId="4" fillId="0" borderId="2" xfId="1" applyNumberFormat="1" applyFont="1" applyBorder="1"/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2" fontId="0" fillId="0" borderId="2" xfId="0" applyNumberFormat="1" applyFill="1" applyBorder="1"/>
    <xf numFmtId="2" fontId="9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top" wrapText="1"/>
    </xf>
    <xf numFmtId="0" fontId="56" fillId="0" borderId="1" xfId="0" applyFont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9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/>
    <xf numFmtId="0" fontId="4" fillId="0" borderId="2" xfId="0" applyFont="1" applyBorder="1" applyAlignment="1"/>
    <xf numFmtId="0" fontId="3" fillId="0" borderId="2" xfId="10" applyFill="1" applyBorder="1"/>
    <xf numFmtId="0" fontId="0" fillId="0" borderId="2" xfId="0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2" xfId="0" applyNumberFormat="1" applyBorder="1" applyAlignment="1"/>
    <xf numFmtId="2" fontId="4" fillId="0" borderId="2" xfId="0" applyNumberFormat="1" applyFont="1" applyBorder="1" applyAlignment="1"/>
    <xf numFmtId="0" fontId="0" fillId="2" borderId="2" xfId="0" applyFill="1" applyBorder="1" applyAlignment="1">
      <alignment horizontal="right"/>
    </xf>
    <xf numFmtId="0" fontId="4" fillId="0" borderId="2" xfId="1" applyFont="1" applyBorder="1" applyAlignment="1">
      <alignment horizontal="right" vertical="top" wrapText="1"/>
    </xf>
    <xf numFmtId="0" fontId="9" fillId="0" borderId="2" xfId="3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2" fillId="0" borderId="2" xfId="11" applyFont="1" applyBorder="1" applyAlignment="1">
      <alignment vertical="center" wrapText="1"/>
    </xf>
    <xf numFmtId="0" fontId="68" fillId="0" borderId="2" xfId="6" applyFont="1" applyBorder="1" applyAlignment="1" applyProtection="1">
      <alignment vertical="center" wrapText="1"/>
    </xf>
    <xf numFmtId="0" fontId="32" fillId="0" borderId="2" xfId="1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/>
    <xf numFmtId="2" fontId="9" fillId="2" borderId="2" xfId="0" applyNumberFormat="1" applyFont="1" applyFill="1" applyBorder="1"/>
    <xf numFmtId="1" fontId="9" fillId="2" borderId="2" xfId="0" applyNumberFormat="1" applyFont="1" applyFill="1" applyBorder="1"/>
    <xf numFmtId="0" fontId="69" fillId="0" borderId="2" xfId="1" applyFont="1" applyBorder="1" applyAlignment="1">
      <alignment horizontal="right" vertical="top" wrapText="1"/>
    </xf>
    <xf numFmtId="0" fontId="69" fillId="0" borderId="2" xfId="1" applyFont="1" applyBorder="1" applyAlignment="1">
      <alignment horizontal="center" vertical="top" wrapText="1"/>
    </xf>
    <xf numFmtId="0" fontId="69" fillId="0" borderId="2" xfId="1" applyFont="1" applyBorder="1" applyAlignment="1">
      <alignment vertical="top" wrapText="1"/>
    </xf>
    <xf numFmtId="0" fontId="3" fillId="0" borderId="2" xfId="1" applyFont="1" applyBorder="1" applyAlignment="1"/>
    <xf numFmtId="0" fontId="21" fillId="0" borderId="2" xfId="1" applyFont="1" applyBorder="1" applyAlignment="1">
      <alignment horizontal="center" vertical="top" wrapText="1"/>
    </xf>
    <xf numFmtId="0" fontId="22" fillId="0" borderId="2" xfId="1" applyFont="1" applyBorder="1"/>
    <xf numFmtId="2" fontId="9" fillId="0" borderId="2" xfId="0" applyNumberFormat="1" applyFont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9" fillId="0" borderId="2" xfId="4" applyNumberFormat="1" applyBorder="1"/>
    <xf numFmtId="2" fontId="9" fillId="0" borderId="2" xfId="4" applyNumberForma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2" fontId="4" fillId="0" borderId="2" xfId="4" applyNumberFormat="1" applyFont="1" applyBorder="1"/>
    <xf numFmtId="2" fontId="4" fillId="0" borderId="0" xfId="4" applyNumberFormat="1" applyFont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4" fillId="0" borderId="0" xfId="0" applyNumberFormat="1" applyFont="1"/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2" fontId="0" fillId="2" borderId="2" xfId="0" applyNumberFormat="1" applyFill="1" applyBorder="1" applyAlignment="1">
      <alignment horizontal="right"/>
    </xf>
    <xf numFmtId="2" fontId="66" fillId="2" borderId="2" xfId="0" applyNumberFormat="1" applyFont="1" applyFill="1" applyBorder="1" applyAlignment="1">
      <alignment horizontal="right"/>
    </xf>
    <xf numFmtId="0" fontId="56" fillId="0" borderId="2" xfId="0" applyFont="1" applyBorder="1" applyAlignment="1">
      <alignment horizontal="center" vertical="center" wrapText="1"/>
    </xf>
    <xf numFmtId="2" fontId="9" fillId="0" borderId="0" xfId="4" applyNumberFormat="1"/>
    <xf numFmtId="0" fontId="9" fillId="0" borderId="0" xfId="4" applyAlignment="1">
      <alignment horizontal="center"/>
    </xf>
    <xf numFmtId="2" fontId="9" fillId="0" borderId="0" xfId="4" applyNumberFormat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6" fillId="2" borderId="2" xfId="0" quotePrefix="1" applyFont="1" applyFill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2" fontId="9" fillId="0" borderId="2" xfId="1" applyNumberFormat="1" applyFont="1" applyBorder="1"/>
    <xf numFmtId="166" fontId="9" fillId="0" borderId="0" xfId="0" applyNumberFormat="1" applyFont="1"/>
    <xf numFmtId="166" fontId="4" fillId="0" borderId="0" xfId="0" applyNumberFormat="1" applyFont="1"/>
    <xf numFmtId="2" fontId="9" fillId="2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2" fontId="9" fillId="0" borderId="0" xfId="1" applyNumberFormat="1" applyFont="1"/>
    <xf numFmtId="0" fontId="0" fillId="0" borderId="0" xfId="0" applyAlignment="1">
      <alignment horizontal="center"/>
    </xf>
    <xf numFmtId="0" fontId="36" fillId="2" borderId="1" xfId="0" quotePrefix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9" fillId="0" borderId="0" xfId="0" applyFont="1"/>
    <xf numFmtId="2" fontId="15" fillId="2" borderId="2" xfId="5" applyNumberFormat="1" applyFont="1" applyFill="1" applyBorder="1" applyAlignment="1">
      <alignment horizontal="center" vertical="top" wrapText="1"/>
    </xf>
    <xf numFmtId="0" fontId="15" fillId="2" borderId="2" xfId="5" applyFont="1" applyFill="1" applyBorder="1" applyAlignment="1">
      <alignment horizontal="center" vertical="top" wrapText="1"/>
    </xf>
    <xf numFmtId="0" fontId="17" fillId="2" borderId="2" xfId="5" applyFont="1" applyFill="1" applyBorder="1" applyAlignment="1">
      <alignment horizontal="center" vertical="top" wrapText="1"/>
    </xf>
    <xf numFmtId="0" fontId="9" fillId="2" borderId="2" xfId="8" applyFill="1" applyBorder="1"/>
    <xf numFmtId="0" fontId="4" fillId="2" borderId="2" xfId="8" applyFont="1" applyFill="1" applyBorder="1"/>
    <xf numFmtId="0" fontId="4" fillId="2" borderId="2" xfId="0" applyFont="1" applyFill="1" applyBorder="1"/>
    <xf numFmtId="0" fontId="9" fillId="2" borderId="2" xfId="9" applyFill="1" applyBorder="1"/>
    <xf numFmtId="0" fontId="9" fillId="2" borderId="8" xfId="0" applyFont="1" applyFill="1" applyBorder="1"/>
    <xf numFmtId="0" fontId="9" fillId="2" borderId="6" xfId="0" applyFont="1" applyFill="1" applyBorder="1"/>
    <xf numFmtId="1" fontId="9" fillId="2" borderId="6" xfId="0" applyNumberFormat="1" applyFont="1" applyFill="1" applyBorder="1"/>
    <xf numFmtId="2" fontId="9" fillId="2" borderId="2" xfId="0" applyNumberFormat="1" applyFont="1" applyFill="1" applyBorder="1" applyAlignment="1"/>
    <xf numFmtId="2" fontId="4" fillId="2" borderId="2" xfId="0" applyNumberFormat="1" applyFont="1" applyFill="1" applyBorder="1" applyAlignment="1"/>
    <xf numFmtId="2" fontId="4" fillId="2" borderId="2" xfId="0" applyNumberFormat="1" applyFont="1" applyFill="1" applyBorder="1"/>
    <xf numFmtId="0" fontId="38" fillId="2" borderId="5" xfId="0" quotePrefix="1" applyFont="1" applyFill="1" applyBorder="1" applyAlignment="1">
      <alignment horizontal="center" vertical="top" wrapText="1"/>
    </xf>
    <xf numFmtId="0" fontId="5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6" fillId="2" borderId="2" xfId="0" quotePrefix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2" borderId="2" xfId="3" applyFill="1" applyBorder="1"/>
    <xf numFmtId="0" fontId="9" fillId="2" borderId="2" xfId="3" applyFill="1" applyBorder="1" applyAlignment="1">
      <alignment horizontal="center"/>
    </xf>
    <xf numFmtId="0" fontId="9" fillId="0" borderId="0" xfId="0" applyFont="1"/>
    <xf numFmtId="0" fontId="0" fillId="0" borderId="10" xfId="0" applyFill="1" applyBorder="1"/>
    <xf numFmtId="1" fontId="4" fillId="0" borderId="6" xfId="0" applyNumberFormat="1" applyFont="1" applyBorder="1"/>
    <xf numFmtId="0" fontId="4" fillId="0" borderId="2" xfId="1" applyFont="1" applyBorder="1" applyAlignment="1">
      <alignment horizontal="right"/>
    </xf>
    <xf numFmtId="0" fontId="15" fillId="2" borderId="2" xfId="5" applyFont="1" applyFill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5" fillId="0" borderId="0" xfId="5" applyFont="1" applyAlignment="1">
      <alignment horizontal="left"/>
    </xf>
    <xf numFmtId="0" fontId="9" fillId="0" borderId="0" xfId="0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36" fillId="2" borderId="0" xfId="0" quotePrefix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right" vertical="top" wrapText="1"/>
    </xf>
    <xf numFmtId="0" fontId="0" fillId="2" borderId="0" xfId="0" applyFill="1" applyBorder="1"/>
    <xf numFmtId="0" fontId="38" fillId="0" borderId="0" xfId="0" quotePrefix="1" applyFont="1" applyBorder="1" applyAlignment="1">
      <alignment horizontal="center" vertical="top" wrapText="1"/>
    </xf>
    <xf numFmtId="0" fontId="19" fillId="0" borderId="7" xfId="5" applyFont="1" applyBorder="1" applyAlignment="1"/>
    <xf numFmtId="0" fontId="37" fillId="0" borderId="7" xfId="0" applyFont="1" applyBorder="1" applyAlignment="1"/>
    <xf numFmtId="0" fontId="3" fillId="0" borderId="0" xfId="1" applyFont="1" applyBorder="1" applyAlignment="1"/>
    <xf numFmtId="0" fontId="1" fillId="2" borderId="2" xfId="1" applyFont="1" applyFill="1" applyBorder="1"/>
    <xf numFmtId="0" fontId="9" fillId="0" borderId="2" xfId="1" applyFont="1" applyBorder="1" applyAlignment="1">
      <alignment horizontal="center" vertical="center"/>
    </xf>
    <xf numFmtId="0" fontId="14" fillId="2" borderId="0" xfId="0" applyFont="1" applyFill="1" applyAlignment="1"/>
    <xf numFmtId="0" fontId="13" fillId="2" borderId="0" xfId="0" applyFont="1" applyFill="1" applyAlignment="1"/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/>
    <xf numFmtId="0" fontId="2" fillId="2" borderId="2" xfId="12" applyFill="1" applyBorder="1"/>
    <xf numFmtId="0" fontId="2" fillId="2" borderId="2" xfId="18" applyFill="1" applyBorder="1"/>
    <xf numFmtId="0" fontId="2" fillId="2" borderId="2" xfId="16" applyFill="1" applyBorder="1"/>
    <xf numFmtId="0" fontId="4" fillId="2" borderId="6" xfId="0" applyFont="1" applyFill="1" applyBorder="1"/>
    <xf numFmtId="0" fontId="9" fillId="2" borderId="0" xfId="0" quotePrefix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2" fontId="1" fillId="2" borderId="2" xfId="1" applyNumberFormat="1" applyFont="1" applyFill="1" applyBorder="1"/>
    <xf numFmtId="2" fontId="49" fillId="0" borderId="2" xfId="1" applyNumberFormat="1" applyBorder="1"/>
    <xf numFmtId="0" fontId="50" fillId="0" borderId="2" xfId="1" applyFont="1" applyBorder="1"/>
    <xf numFmtId="2" fontId="50" fillId="0" borderId="2" xfId="1" applyNumberFormat="1" applyFont="1" applyBorder="1"/>
    <xf numFmtId="0" fontId="50" fillId="0" borderId="0" xfId="1" applyFont="1"/>
    <xf numFmtId="0" fontId="4" fillId="0" borderId="2" xfId="0" applyFont="1" applyBorder="1" applyAlignment="1">
      <alignment horizontal="right" vertical="center" wrapText="1"/>
    </xf>
    <xf numFmtId="0" fontId="5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Alignment="1"/>
    <xf numFmtId="0" fontId="4" fillId="2" borderId="0" xfId="0" applyFont="1" applyFill="1" applyAlignment="1">
      <alignment horizontal="right"/>
    </xf>
    <xf numFmtId="0" fontId="8" fillId="2" borderId="0" xfId="0" applyFont="1" applyFill="1"/>
    <xf numFmtId="0" fontId="4" fillId="2" borderId="2" xfId="0" applyFont="1" applyFill="1" applyBorder="1" applyAlignment="1">
      <alignment vertical="top" wrapText="1"/>
    </xf>
    <xf numFmtId="0" fontId="19" fillId="2" borderId="0" xfId="0" applyFont="1" applyFill="1"/>
    <xf numFmtId="0" fontId="9" fillId="2" borderId="2" xfId="0" applyFont="1" applyFill="1" applyBorder="1" applyAlignment="1"/>
    <xf numFmtId="0" fontId="4" fillId="2" borderId="2" xfId="0" applyFont="1" applyFill="1" applyBorder="1" applyAlignment="1"/>
    <xf numFmtId="2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6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2" borderId="7" xfId="0" applyFont="1" applyFill="1" applyBorder="1" applyAlignment="1"/>
    <xf numFmtId="0" fontId="9" fillId="2" borderId="5" xfId="0" applyFont="1" applyFill="1" applyBorder="1"/>
    <xf numFmtId="164" fontId="9" fillId="2" borderId="0" xfId="0" applyNumberFormat="1" applyFont="1" applyFill="1"/>
    <xf numFmtId="164" fontId="4" fillId="2" borderId="2" xfId="0" applyNumberFormat="1" applyFont="1" applyFill="1" applyBorder="1"/>
    <xf numFmtId="164" fontId="4" fillId="2" borderId="0" xfId="0" applyNumberFormat="1" applyFont="1" applyFill="1"/>
    <xf numFmtId="0" fontId="9" fillId="2" borderId="0" xfId="0" applyFont="1" applyFill="1" applyAlignment="1"/>
    <xf numFmtId="1" fontId="9" fillId="2" borderId="0" xfId="0" applyNumberFormat="1" applyFont="1" applyFill="1"/>
    <xf numFmtId="2" fontId="9" fillId="2" borderId="0" xfId="0" applyNumberFormat="1" applyFont="1" applyFill="1"/>
    <xf numFmtId="1" fontId="4" fillId="2" borderId="0" xfId="0" applyNumberFormat="1" applyFont="1" applyFill="1"/>
    <xf numFmtId="2" fontId="4" fillId="2" borderId="0" xfId="0" applyNumberFormat="1" applyFont="1" applyFill="1"/>
    <xf numFmtId="0" fontId="0" fillId="2" borderId="0" xfId="0" applyFill="1" applyBorder="1" applyAlignment="1">
      <alignment horizontal="center"/>
    </xf>
    <xf numFmtId="0" fontId="9" fillId="2" borderId="10" xfId="0" applyFont="1" applyFill="1" applyBorder="1"/>
    <xf numFmtId="0" fontId="16" fillId="2" borderId="0" xfId="0" applyFont="1" applyFill="1" applyAlignment="1">
      <alignment horizontal="left"/>
    </xf>
    <xf numFmtId="0" fontId="4" fillId="2" borderId="5" xfId="0" applyFont="1" applyFill="1" applyBorder="1" applyAlignment="1">
      <alignment vertical="top" wrapText="1"/>
    </xf>
    <xf numFmtId="1" fontId="4" fillId="2" borderId="2" xfId="0" applyNumberFormat="1" applyFont="1" applyFill="1" applyBorder="1"/>
    <xf numFmtId="0" fontId="48" fillId="2" borderId="0" xfId="0" applyFont="1" applyFill="1" applyBorder="1" applyAlignment="1">
      <alignment horizontal="left"/>
    </xf>
    <xf numFmtId="0" fontId="4" fillId="2" borderId="5" xfId="0" applyFont="1" applyFill="1" applyBorder="1"/>
    <xf numFmtId="0" fontId="5" fillId="2" borderId="0" xfId="0" applyFont="1" applyFill="1" applyAlignment="1">
      <alignment horizontal="center"/>
    </xf>
    <xf numFmtId="0" fontId="19" fillId="2" borderId="0" xfId="0" applyFont="1" applyFill="1" applyBorder="1" applyAlignment="1"/>
    <xf numFmtId="0" fontId="4" fillId="2" borderId="1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/>
    <xf numFmtId="0" fontId="0" fillId="0" borderId="6" xfId="0" applyBorder="1"/>
    <xf numFmtId="0" fontId="9" fillId="2" borderId="2" xfId="2" applyFont="1" applyFill="1" applyBorder="1"/>
    <xf numFmtId="0" fontId="4" fillId="2" borderId="2" xfId="2" applyFont="1" applyFill="1" applyBorder="1"/>
    <xf numFmtId="0" fontId="4" fillId="0" borderId="2" xfId="0" applyFont="1" applyFill="1" applyBorder="1"/>
    <xf numFmtId="0" fontId="9" fillId="0" borderId="1" xfId="0" applyFont="1" applyBorder="1"/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9" fillId="0" borderId="2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9" fillId="0" borderId="6" xfId="7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9" fillId="0" borderId="2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9" fillId="0" borderId="5" xfId="7" applyNumberFormat="1" applyFont="1" applyBorder="1" applyAlignment="1">
      <alignment horizontal="center"/>
    </xf>
    <xf numFmtId="2" fontId="9" fillId="0" borderId="6" xfId="7" applyNumberFormat="1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6" xfId="7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9" fillId="0" borderId="5" xfId="0" quotePrefix="1" applyFont="1" applyBorder="1" applyAlignment="1">
      <alignment horizontal="center" vertical="top" wrapText="1"/>
    </xf>
    <xf numFmtId="0" fontId="19" fillId="0" borderId="6" xfId="0" quotePrefix="1" applyFont="1" applyBorder="1" applyAlignment="1">
      <alignment horizontal="center" vertical="top" wrapText="1"/>
    </xf>
    <xf numFmtId="0" fontId="19" fillId="0" borderId="9" xfId="0" quotePrefix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7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2" fontId="4" fillId="0" borderId="2" xfId="7" applyNumberFormat="1" applyFont="1" applyBorder="1" applyAlignment="1">
      <alignment horizontal="center"/>
    </xf>
    <xf numFmtId="2" fontId="9" fillId="0" borderId="2" xfId="7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4" fillId="0" borderId="5" xfId="5" applyFont="1" applyBorder="1" applyAlignment="1">
      <alignment horizontal="center" vertical="top" wrapText="1"/>
    </xf>
    <xf numFmtId="0" fontId="14" fillId="0" borderId="6" xfId="5" applyFont="1" applyBorder="1" applyAlignment="1">
      <alignment horizontal="center" vertical="top" wrapText="1"/>
    </xf>
    <xf numFmtId="0" fontId="15" fillId="0" borderId="0" xfId="5" applyFont="1" applyAlignment="1">
      <alignment horizontal="left"/>
    </xf>
    <xf numFmtId="0" fontId="15" fillId="0" borderId="1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5" fillId="2" borderId="3" xfId="5" applyFont="1" applyFill="1" applyBorder="1" applyAlignment="1">
      <alignment horizontal="center" vertical="center" wrapText="1"/>
    </xf>
    <xf numFmtId="14" fontId="15" fillId="2" borderId="1" xfId="5" applyNumberFormat="1" applyFont="1" applyFill="1" applyBorder="1" applyAlignment="1">
      <alignment horizontal="center" vertical="center" wrapText="1"/>
    </xf>
    <xf numFmtId="14" fontId="15" fillId="2" borderId="3" xfId="5" applyNumberFormat="1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top" wrapText="1"/>
    </xf>
    <xf numFmtId="0" fontId="17" fillId="0" borderId="2" xfId="5" applyFont="1" applyBorder="1" applyAlignment="1">
      <alignment horizontal="center" vertical="center" wrapText="1"/>
    </xf>
    <xf numFmtId="0" fontId="17" fillId="0" borderId="12" xfId="5" applyFont="1" applyBorder="1" applyAlignment="1">
      <alignment horizontal="center" vertical="top" wrapText="1"/>
    </xf>
    <xf numFmtId="0" fontId="17" fillId="0" borderId="13" xfId="5" applyFont="1" applyBorder="1" applyAlignment="1">
      <alignment horizontal="center" vertical="top" wrapText="1"/>
    </xf>
    <xf numFmtId="0" fontId="17" fillId="0" borderId="14" xfId="5" applyFont="1" applyBorder="1" applyAlignment="1">
      <alignment horizontal="center" vertical="top" wrapText="1"/>
    </xf>
    <xf numFmtId="0" fontId="17" fillId="0" borderId="8" xfId="5" applyFont="1" applyBorder="1" applyAlignment="1">
      <alignment horizontal="center" vertical="top" wrapText="1"/>
    </xf>
    <xf numFmtId="0" fontId="17" fillId="0" borderId="7" xfId="5" applyFont="1" applyBorder="1" applyAlignment="1">
      <alignment horizontal="center" vertical="top" wrapText="1"/>
    </xf>
    <xf numFmtId="0" fontId="17" fillId="0" borderId="15" xfId="5" applyFont="1" applyBorder="1" applyAlignment="1">
      <alignment horizontal="center" vertical="top" wrapText="1"/>
    </xf>
    <xf numFmtId="0" fontId="17" fillId="0" borderId="1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 wrapText="1"/>
    </xf>
    <xf numFmtId="0" fontId="17" fillId="0" borderId="12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0" fontId="17" fillId="0" borderId="8" xfId="5" applyFont="1" applyBorder="1" applyAlignment="1">
      <alignment horizontal="center" vertical="center" wrapText="1"/>
    </xf>
    <xf numFmtId="0" fontId="17" fillId="0" borderId="7" xfId="5" applyFont="1" applyBorder="1" applyAlignment="1">
      <alignment horizontal="center" vertical="center" wrapText="1"/>
    </xf>
    <xf numFmtId="0" fontId="17" fillId="0" borderId="15" xfId="5" applyFont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4" fillId="0" borderId="0" xfId="5" applyFont="1" applyAlignment="1">
      <alignment horizontal="left"/>
    </xf>
    <xf numFmtId="0" fontId="19" fillId="0" borderId="7" xfId="5" applyFont="1" applyBorder="1" applyAlignment="1">
      <alignment horizontal="right"/>
    </xf>
    <xf numFmtId="14" fontId="15" fillId="0" borderId="1" xfId="5" applyNumberFormat="1" applyFont="1" applyBorder="1" applyAlignment="1">
      <alignment horizontal="center" vertical="center" wrapText="1"/>
    </xf>
    <xf numFmtId="14" fontId="15" fillId="0" borderId="3" xfId="5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7" fillId="0" borderId="2" xfId="0" applyFont="1" applyBorder="1" applyAlignment="1">
      <alignment horizontal="left"/>
    </xf>
    <xf numFmtId="0" fontId="19" fillId="0" borderId="7" xfId="5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6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9" fillId="0" borderId="7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10" xfId="0" quotePrefix="1" applyFont="1" applyFill="1" applyBorder="1" applyAlignment="1">
      <alignment horizontal="center" vertical="center" wrapText="1"/>
    </xf>
    <xf numFmtId="0" fontId="38" fillId="2" borderId="3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7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48" fillId="0" borderId="0" xfId="0" applyFont="1" applyBorder="1" applyAlignment="1">
      <alignment horizontal="left"/>
    </xf>
    <xf numFmtId="0" fontId="9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10" fillId="0" borderId="0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9" xfId="0" applyBorder="1"/>
    <xf numFmtId="0" fontId="0" fillId="0" borderId="6" xfId="0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top"/>
    </xf>
    <xf numFmtId="0" fontId="54" fillId="0" borderId="2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3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47" fillId="0" borderId="7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0" fontId="37" fillId="0" borderId="1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0" xfId="0" quotePrefix="1" applyFont="1" applyFill="1" applyBorder="1" applyAlignment="1">
      <alignment horizontal="center" vertical="center" wrapText="1"/>
    </xf>
    <xf numFmtId="0" fontId="36" fillId="2" borderId="3" xfId="0" quotePrefix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3" xfId="1" quotePrefix="1" applyFont="1" applyFill="1" applyBorder="1" applyAlignment="1">
      <alignment horizontal="center" vertical="center" wrapText="1"/>
    </xf>
    <xf numFmtId="0" fontId="4" fillId="2" borderId="5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6" xfId="1" quotePrefix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/>
    </xf>
    <xf numFmtId="0" fontId="70" fillId="0" borderId="1" xfId="0" applyFont="1" applyBorder="1" applyAlignment="1">
      <alignment horizontal="center" vertical="top" wrapText="1"/>
    </xf>
    <xf numFmtId="0" fontId="70" fillId="0" borderId="3" xfId="0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4" fillId="0" borderId="5" xfId="3" applyFont="1" applyBorder="1" applyAlignment="1">
      <alignment horizontal="center" vertical="top"/>
    </xf>
    <xf numFmtId="0" fontId="4" fillId="0" borderId="9" xfId="3" applyFont="1" applyBorder="1" applyAlignment="1">
      <alignment horizontal="center" vertical="top"/>
    </xf>
    <xf numFmtId="0" fontId="4" fillId="0" borderId="2" xfId="3" applyFont="1" applyBorder="1" applyAlignment="1">
      <alignment horizontal="center" vertical="top"/>
    </xf>
    <xf numFmtId="0" fontId="4" fillId="0" borderId="2" xfId="3" applyFont="1" applyBorder="1" applyAlignment="1">
      <alignment horizontal="center" vertical="top" wrapText="1"/>
    </xf>
    <xf numFmtId="0" fontId="9" fillId="0" borderId="0" xfId="3" applyAlignment="1">
      <alignment horizontal="left"/>
    </xf>
    <xf numFmtId="0" fontId="0" fillId="0" borderId="0" xfId="0" applyAlignment="1">
      <alignment horizontal="left"/>
    </xf>
    <xf numFmtId="0" fontId="4" fillId="0" borderId="1" xfId="3" applyFont="1" applyBorder="1" applyAlignment="1">
      <alignment horizontal="center" vertical="top" wrapText="1"/>
    </xf>
    <xf numFmtId="0" fontId="4" fillId="0" borderId="3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/>
    </xf>
    <xf numFmtId="0" fontId="8" fillId="0" borderId="9" xfId="3" applyFont="1" applyBorder="1" applyAlignment="1">
      <alignment horizontal="center" vertical="top"/>
    </xf>
    <xf numFmtId="0" fontId="8" fillId="0" borderId="16" xfId="3" applyFont="1" applyBorder="1" applyAlignment="1">
      <alignment horizontal="center" vertical="top"/>
    </xf>
    <xf numFmtId="0" fontId="6" fillId="0" borderId="0" xfId="3" applyFont="1" applyAlignment="1">
      <alignment horizontal="center"/>
    </xf>
    <xf numFmtId="0" fontId="4" fillId="0" borderId="9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0" fontId="4" fillId="0" borderId="5" xfId="3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19" fillId="0" borderId="7" xfId="0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4" fillId="2" borderId="2" xfId="1" quotePrefix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4" fillId="0" borderId="1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19" fillId="0" borderId="0" xfId="1" applyFont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6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left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top" wrapText="1"/>
    </xf>
    <xf numFmtId="0" fontId="45" fillId="0" borderId="0" xfId="1" applyFont="1" applyAlignment="1">
      <alignment horizontal="center"/>
    </xf>
    <xf numFmtId="0" fontId="24" fillId="0" borderId="2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31" fillId="0" borderId="0" xfId="1" applyFont="1" applyAlignment="1">
      <alignment horizontal="center"/>
    </xf>
    <xf numFmtId="0" fontId="20" fillId="0" borderId="2" xfId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5" xfId="1" applyFont="1" applyBorder="1" applyAlignment="1">
      <alignment horizontal="center" wrapText="1"/>
    </xf>
    <xf numFmtId="0" fontId="22" fillId="0" borderId="9" xfId="1" applyFont="1" applyBorder="1" applyAlignment="1">
      <alignment horizontal="center" wrapText="1"/>
    </xf>
    <xf numFmtId="0" fontId="22" fillId="0" borderId="6" xfId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24" fillId="0" borderId="10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24" fillId="0" borderId="17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/>
    </xf>
    <xf numFmtId="0" fontId="22" fillId="0" borderId="3" xfId="1" applyFont="1" applyBorder="1" applyAlignment="1">
      <alignment horizontal="center" vertical="top"/>
    </xf>
    <xf numFmtId="0" fontId="22" fillId="0" borderId="2" xfId="1" applyFont="1" applyBorder="1" applyAlignment="1">
      <alignment horizontal="center" wrapText="1"/>
    </xf>
    <xf numFmtId="0" fontId="9" fillId="0" borderId="0" xfId="4" applyAlignment="1">
      <alignment horizontal="left"/>
    </xf>
    <xf numFmtId="0" fontId="5" fillId="0" borderId="0" xfId="4" applyFont="1" applyAlignment="1">
      <alignment horizontal="right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19" fillId="0" borderId="5" xfId="4" applyFont="1" applyBorder="1" applyAlignment="1">
      <alignment horizontal="center" vertical="top" wrapText="1"/>
    </xf>
    <xf numFmtId="0" fontId="19" fillId="0" borderId="9" xfId="4" applyFont="1" applyBorder="1" applyAlignment="1">
      <alignment horizontal="center" vertical="top" wrapText="1"/>
    </xf>
    <xf numFmtId="0" fontId="19" fillId="0" borderId="6" xfId="4" applyFont="1" applyBorder="1" applyAlignment="1">
      <alignment horizontal="center" vertical="top" wrapText="1"/>
    </xf>
    <xf numFmtId="0" fontId="4" fillId="0" borderId="5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10" fillId="0" borderId="5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vertical="top" wrapText="1"/>
    </xf>
    <xf numFmtId="0" fontId="19" fillId="0" borderId="7" xfId="4" applyFont="1" applyBorder="1" applyAlignment="1">
      <alignment horizontal="center"/>
    </xf>
    <xf numFmtId="0" fontId="19" fillId="0" borderId="1" xfId="4" applyFont="1" applyBorder="1" applyAlignment="1">
      <alignment horizontal="center" vertical="top" wrapText="1"/>
    </xf>
    <xf numFmtId="0" fontId="19" fillId="0" borderId="3" xfId="4" applyFont="1" applyBorder="1" applyAlignment="1">
      <alignment horizontal="center" vertical="top" wrapText="1"/>
    </xf>
    <xf numFmtId="0" fontId="19" fillId="0" borderId="5" xfId="4" applyFont="1" applyBorder="1" applyAlignment="1">
      <alignment horizontal="center" vertical="top"/>
    </xf>
    <xf numFmtId="0" fontId="19" fillId="0" borderId="9" xfId="4" applyFont="1" applyBorder="1" applyAlignment="1">
      <alignment horizontal="center" vertical="top"/>
    </xf>
    <xf numFmtId="0" fontId="19" fillId="0" borderId="6" xfId="4" applyFont="1" applyBorder="1" applyAlignment="1">
      <alignment horizontal="center" vertical="top"/>
    </xf>
    <xf numFmtId="0" fontId="19" fillId="0" borderId="12" xfId="4" applyFont="1" applyBorder="1" applyAlignment="1">
      <alignment horizontal="center" vertical="top" wrapText="1"/>
    </xf>
    <xf numFmtId="0" fontId="19" fillId="0" borderId="13" xfId="4" applyFont="1" applyBorder="1" applyAlignment="1">
      <alignment horizontal="center" vertical="top" wrapText="1"/>
    </xf>
    <xf numFmtId="0" fontId="19" fillId="0" borderId="14" xfId="4" applyFont="1" applyBorder="1" applyAlignment="1">
      <alignment horizontal="center" vertical="top" wrapText="1"/>
    </xf>
    <xf numFmtId="0" fontId="19" fillId="0" borderId="8" xfId="4" applyFont="1" applyBorder="1" applyAlignment="1">
      <alignment horizontal="center" vertical="top" wrapText="1"/>
    </xf>
    <xf numFmtId="0" fontId="19" fillId="0" borderId="7" xfId="4" applyFont="1" applyBorder="1" applyAlignment="1">
      <alignment horizontal="center" vertical="top" wrapText="1"/>
    </xf>
    <xf numFmtId="0" fontId="19" fillId="0" borderId="15" xfId="4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center"/>
    </xf>
    <xf numFmtId="0" fontId="9" fillId="0" borderId="0" xfId="3" applyFont="1"/>
    <xf numFmtId="0" fontId="4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7" fillId="0" borderId="0" xfId="3" applyFont="1" applyAlignment="1">
      <alignment horizontal="center" wrapText="1"/>
    </xf>
    <xf numFmtId="0" fontId="19" fillId="0" borderId="7" xfId="3" applyFont="1" applyBorder="1" applyAlignment="1">
      <alignment horizontal="right"/>
    </xf>
    <xf numFmtId="2" fontId="4" fillId="0" borderId="0" xfId="0" applyNumberFormat="1" applyFont="1" applyAlignment="1">
      <alignment vertical="top" wrapText="1"/>
    </xf>
    <xf numFmtId="2" fontId="49" fillId="0" borderId="0" xfId="1" applyNumberFormat="1"/>
    <xf numFmtId="2" fontId="9" fillId="0" borderId="0" xfId="0" applyNumberFormat="1" applyFont="1"/>
  </cellXfs>
  <cellStyles count="42">
    <cellStyle name="Hyperlink" xfId="6" builtinId="8"/>
    <cellStyle name="Normal" xfId="0" builtinId="0"/>
    <cellStyle name="Normal 11" xfId="8" xr:uid="{00000000-0005-0000-0000-000002000000}"/>
    <cellStyle name="Normal 12" xfId="9" xr:uid="{00000000-0005-0000-0000-000003000000}"/>
    <cellStyle name="Normal 2" xfId="1" xr:uid="{00000000-0005-0000-0000-000004000000}"/>
    <cellStyle name="Normal 2 2" xfId="2" xr:uid="{00000000-0005-0000-0000-000005000000}"/>
    <cellStyle name="Normal 2 2 2" xfId="14" xr:uid="{00000000-0005-0000-0000-000006000000}"/>
    <cellStyle name="Normal 2 2 3" xfId="21" xr:uid="{00000000-0005-0000-0000-000007000000}"/>
    <cellStyle name="Normal 2 2 4" xfId="27" xr:uid="{00000000-0005-0000-0000-000008000000}"/>
    <cellStyle name="Normal 2 3" xfId="7" xr:uid="{00000000-0005-0000-0000-000009000000}"/>
    <cellStyle name="Normal 2 4" xfId="13" xr:uid="{00000000-0005-0000-0000-00000A000000}"/>
    <cellStyle name="Normal 2 4 2" xfId="24" xr:uid="{00000000-0005-0000-0000-00000B000000}"/>
    <cellStyle name="Normal 2 4 2 2" xfId="26" xr:uid="{00000000-0005-0000-0000-00000C000000}"/>
    <cellStyle name="Normal 2 4 2 2 2" xfId="39" xr:uid="{00000000-0005-0000-0000-00000D000000}"/>
    <cellStyle name="Normal 2 4 2 2 2 2" xfId="41" xr:uid="{00000000-0005-0000-0000-00000E000000}"/>
    <cellStyle name="Normal 2 4 2 3" xfId="33" xr:uid="{00000000-0005-0000-0000-00000F000000}"/>
    <cellStyle name="Normal 2 4 3" xfId="29" xr:uid="{00000000-0005-0000-0000-000010000000}"/>
    <cellStyle name="Normal 2 4 3 2" xfId="35" xr:uid="{00000000-0005-0000-0000-000011000000}"/>
    <cellStyle name="Normal 2 5" xfId="15" xr:uid="{00000000-0005-0000-0000-000012000000}"/>
    <cellStyle name="Normal 2 5 2" xfId="30" xr:uid="{00000000-0005-0000-0000-000013000000}"/>
    <cellStyle name="Normal 2 5 2 2" xfId="36" xr:uid="{00000000-0005-0000-0000-000014000000}"/>
    <cellStyle name="Normal 2 6" xfId="19" xr:uid="{00000000-0005-0000-0000-000015000000}"/>
    <cellStyle name="Normal 22" xfId="11" xr:uid="{00000000-0005-0000-0000-000016000000}"/>
    <cellStyle name="Normal 25" xfId="10" xr:uid="{00000000-0005-0000-0000-000017000000}"/>
    <cellStyle name="Normal 25 2" xfId="20" xr:uid="{00000000-0005-0000-0000-000018000000}"/>
    <cellStyle name="Normal 25 3" xfId="22" xr:uid="{00000000-0005-0000-0000-000019000000}"/>
    <cellStyle name="Normal 25 4" xfId="28" xr:uid="{00000000-0005-0000-0000-00001A000000}"/>
    <cellStyle name="Normal 3" xfId="3" xr:uid="{00000000-0005-0000-0000-00001B000000}"/>
    <cellStyle name="Normal 3 2" xfId="4" xr:uid="{00000000-0005-0000-0000-00001C000000}"/>
    <cellStyle name="Normal 4" xfId="5" xr:uid="{00000000-0005-0000-0000-00001D000000}"/>
    <cellStyle name="Normal 5" xfId="12" xr:uid="{00000000-0005-0000-0000-00001E000000}"/>
    <cellStyle name="Normal 5 2" xfId="17" xr:uid="{00000000-0005-0000-0000-00001F000000}"/>
    <cellStyle name="Normal 5 2 2" xfId="25" xr:uid="{00000000-0005-0000-0000-000020000000}"/>
    <cellStyle name="Normal 5 2 2 2" xfId="38" xr:uid="{00000000-0005-0000-0000-000021000000}"/>
    <cellStyle name="Normal 5 2 2 2 2" xfId="40" xr:uid="{00000000-0005-0000-0000-000022000000}"/>
    <cellStyle name="Normal 5 2 3" xfId="32" xr:uid="{00000000-0005-0000-0000-000023000000}"/>
    <cellStyle name="Normal 5 3" xfId="23" xr:uid="{00000000-0005-0000-0000-000024000000}"/>
    <cellStyle name="Normal 5 3 2" xfId="34" xr:uid="{00000000-0005-0000-0000-000025000000}"/>
    <cellStyle name="Normal 6" xfId="16" xr:uid="{00000000-0005-0000-0000-000026000000}"/>
    <cellStyle name="Normal 6 2" xfId="31" xr:uid="{00000000-0005-0000-0000-000027000000}"/>
    <cellStyle name="Normal 6 2 2" xfId="37" xr:uid="{00000000-0005-0000-0000-000028000000}"/>
    <cellStyle name="Normal 7" xfId="18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0</xdr:rowOff>
    </xdr:from>
    <xdr:ext cx="9266085" cy="46778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0"/>
          <a:ext cx="9266085" cy="467783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State- Manipur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16th MAY 2020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mailto:mdm.manipur@gmail.com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view="pageBreakPreview" zoomScale="90" zoomScaleSheetLayoutView="90" workbookViewId="0">
      <selection activeCell="K25" sqref="K25"/>
    </sheetView>
  </sheetViews>
  <sheetFormatPr defaultRowHeight="12.5" x14ac:dyDescent="0.25"/>
  <cols>
    <col min="15" max="15" width="12.453125" customWidth="1"/>
  </cols>
  <sheetData>
    <row r="130" spans="1:1" x14ac:dyDescent="0.25">
      <c r="A130" t="s">
        <v>684</v>
      </c>
    </row>
  </sheetData>
  <printOptions horizontalCentered="1"/>
  <pageMargins left="0.70866141732283472" right="0.70866141732283472" top="1.22" bottom="0" header="1.22" footer="0.31496062992125984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0"/>
  <sheetViews>
    <sheetView view="pageBreakPreview" topLeftCell="A5" zoomScale="90" zoomScaleSheetLayoutView="90" workbookViewId="0">
      <selection activeCell="C11" sqref="C11:N27"/>
    </sheetView>
  </sheetViews>
  <sheetFormatPr defaultRowHeight="12.5" x14ac:dyDescent="0.25"/>
  <cols>
    <col min="1" max="1" width="5.81640625" style="296" customWidth="1"/>
    <col min="2" max="2" width="15.26953125" style="296" customWidth="1"/>
    <col min="3" max="3" width="9.7265625" style="296" customWidth="1"/>
    <col min="4" max="4" width="8.7265625" style="296"/>
    <col min="5" max="5" width="9.54296875" style="296" customWidth="1"/>
    <col min="6" max="6" width="7.54296875" style="296" customWidth="1"/>
    <col min="7" max="7" width="8.453125" style="296" customWidth="1"/>
    <col min="8" max="8" width="10.54296875" style="296" customWidth="1"/>
    <col min="9" max="9" width="9.81640625" style="296" customWidth="1"/>
    <col min="10" max="11" width="8.7265625" style="296"/>
    <col min="12" max="12" width="7.54296875" style="296" customWidth="1"/>
    <col min="13" max="13" width="12.26953125" style="296" customWidth="1"/>
    <col min="14" max="14" width="15.81640625" style="296" customWidth="1"/>
    <col min="15" max="16384" width="8.7265625" style="296"/>
  </cols>
  <sheetData>
    <row r="1" spans="1:19" ht="12.75" customHeight="1" x14ac:dyDescent="0.35">
      <c r="D1" s="786"/>
      <c r="E1" s="786"/>
      <c r="F1" s="786"/>
      <c r="G1" s="786"/>
      <c r="H1" s="786"/>
      <c r="I1" s="786"/>
      <c r="J1" s="786"/>
      <c r="K1" s="606"/>
      <c r="M1" s="646" t="s">
        <v>84</v>
      </c>
    </row>
    <row r="2" spans="1:19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9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</row>
    <row r="4" spans="1:19" ht="11.25" customHeight="1" x14ac:dyDescent="0.25"/>
    <row r="5" spans="1:19" ht="15.5" x14ac:dyDescent="0.35">
      <c r="A5" s="789" t="s">
        <v>794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</row>
    <row r="7" spans="1:19" ht="13" x14ac:dyDescent="0.3">
      <c r="A7" s="791" t="s">
        <v>894</v>
      </c>
      <c r="B7" s="791"/>
      <c r="L7" s="790" t="s">
        <v>977</v>
      </c>
      <c r="M7" s="790"/>
      <c r="N7" s="790"/>
    </row>
    <row r="8" spans="1:19" ht="15.75" customHeight="1" x14ac:dyDescent="0.3">
      <c r="A8" s="792" t="s">
        <v>2</v>
      </c>
      <c r="B8" s="792" t="s">
        <v>3</v>
      </c>
      <c r="C8" s="796" t="s">
        <v>4</v>
      </c>
      <c r="D8" s="796"/>
      <c r="E8" s="796"/>
      <c r="F8" s="796"/>
      <c r="G8" s="796"/>
      <c r="H8" s="796" t="s">
        <v>97</v>
      </c>
      <c r="I8" s="796"/>
      <c r="J8" s="796"/>
      <c r="K8" s="796"/>
      <c r="L8" s="796"/>
      <c r="M8" s="792" t="s">
        <v>127</v>
      </c>
      <c r="N8" s="794" t="s">
        <v>128</v>
      </c>
    </row>
    <row r="9" spans="1:19" ht="52" x14ac:dyDescent="0.25">
      <c r="A9" s="793"/>
      <c r="B9" s="793"/>
      <c r="C9" s="600" t="s">
        <v>5</v>
      </c>
      <c r="D9" s="600" t="s">
        <v>6</v>
      </c>
      <c r="E9" s="600" t="s">
        <v>351</v>
      </c>
      <c r="F9" s="600" t="s">
        <v>95</v>
      </c>
      <c r="G9" s="600" t="s">
        <v>199</v>
      </c>
      <c r="H9" s="600" t="s">
        <v>5</v>
      </c>
      <c r="I9" s="600" t="s">
        <v>6</v>
      </c>
      <c r="J9" s="600" t="s">
        <v>351</v>
      </c>
      <c r="K9" s="600" t="s">
        <v>95</v>
      </c>
      <c r="L9" s="600" t="s">
        <v>198</v>
      </c>
      <c r="M9" s="793"/>
      <c r="N9" s="794"/>
      <c r="R9" s="205"/>
      <c r="S9" s="576"/>
    </row>
    <row r="10" spans="1:19" s="289" customFormat="1" ht="13" x14ac:dyDescent="0.3">
      <c r="A10" s="600">
        <v>1</v>
      </c>
      <c r="B10" s="600">
        <v>2</v>
      </c>
      <c r="C10" s="600">
        <v>3</v>
      </c>
      <c r="D10" s="600">
        <v>4</v>
      </c>
      <c r="E10" s="600">
        <v>5</v>
      </c>
      <c r="F10" s="600">
        <v>6</v>
      </c>
      <c r="G10" s="600">
        <v>7</v>
      </c>
      <c r="H10" s="600">
        <v>8</v>
      </c>
      <c r="I10" s="600">
        <v>9</v>
      </c>
      <c r="J10" s="600">
        <v>10</v>
      </c>
      <c r="K10" s="600">
        <v>11</v>
      </c>
      <c r="L10" s="600">
        <v>12</v>
      </c>
      <c r="M10" s="600">
        <v>13</v>
      </c>
      <c r="N10" s="600">
        <v>14</v>
      </c>
    </row>
    <row r="11" spans="1:19" ht="12.5" customHeight="1" x14ac:dyDescent="0.25">
      <c r="A11" s="498">
        <v>1</v>
      </c>
      <c r="B11" s="205" t="s">
        <v>897</v>
      </c>
      <c r="C11" s="9">
        <f>63+50</f>
        <v>113</v>
      </c>
      <c r="D11" s="9">
        <f>8+7</f>
        <v>15</v>
      </c>
      <c r="E11" s="9">
        <v>0</v>
      </c>
      <c r="F11" s="9">
        <v>0</v>
      </c>
      <c r="G11" s="9">
        <f>SUM(C11:F11)</f>
        <v>128</v>
      </c>
      <c r="H11" s="9">
        <f>63+50</f>
        <v>113</v>
      </c>
      <c r="I11" s="9">
        <f>8+7</f>
        <v>15</v>
      </c>
      <c r="J11" s="9">
        <v>0</v>
      </c>
      <c r="K11" s="9">
        <v>0</v>
      </c>
      <c r="L11" s="9">
        <f>SUM(H11:K11)</f>
        <v>128</v>
      </c>
      <c r="M11" s="9">
        <f>G11-L11</f>
        <v>0</v>
      </c>
      <c r="N11" s="797" t="s">
        <v>982</v>
      </c>
    </row>
    <row r="12" spans="1:19" x14ac:dyDescent="0.25">
      <c r="A12" s="498">
        <v>2</v>
      </c>
      <c r="B12" s="205" t="s">
        <v>898</v>
      </c>
      <c r="C12" s="9">
        <v>72</v>
      </c>
      <c r="D12" s="9">
        <v>18</v>
      </c>
      <c r="E12" s="9">
        <v>0</v>
      </c>
      <c r="F12" s="9">
        <v>0</v>
      </c>
      <c r="G12" s="9">
        <f t="shared" ref="G12:G26" si="0">SUM(C12:F12)</f>
        <v>90</v>
      </c>
      <c r="H12" s="9">
        <v>72</v>
      </c>
      <c r="I12" s="9">
        <v>18</v>
      </c>
      <c r="J12" s="9">
        <v>0</v>
      </c>
      <c r="K12" s="9">
        <v>0</v>
      </c>
      <c r="L12" s="9">
        <f t="shared" ref="L12:L26" si="1">SUM(H12:K12)</f>
        <v>90</v>
      </c>
      <c r="M12" s="9">
        <f t="shared" ref="M12:M26" si="2">G12-L12</f>
        <v>0</v>
      </c>
      <c r="N12" s="798"/>
    </row>
    <row r="13" spans="1:19" x14ac:dyDescent="0.25">
      <c r="A13" s="498">
        <v>3</v>
      </c>
      <c r="B13" s="205" t="s">
        <v>910</v>
      </c>
      <c r="C13" s="9">
        <v>12</v>
      </c>
      <c r="D13" s="9">
        <v>0</v>
      </c>
      <c r="E13" s="9">
        <v>0</v>
      </c>
      <c r="F13" s="9">
        <v>0</v>
      </c>
      <c r="G13" s="9">
        <f t="shared" si="0"/>
        <v>12</v>
      </c>
      <c r="H13" s="9">
        <v>12</v>
      </c>
      <c r="I13" s="9">
        <v>0</v>
      </c>
      <c r="J13" s="9">
        <v>0</v>
      </c>
      <c r="K13" s="9">
        <v>0</v>
      </c>
      <c r="L13" s="9">
        <f t="shared" si="1"/>
        <v>12</v>
      </c>
      <c r="M13" s="9">
        <f t="shared" si="2"/>
        <v>0</v>
      </c>
      <c r="N13" s="798"/>
    </row>
    <row r="14" spans="1:19" x14ac:dyDescent="0.25">
      <c r="A14" s="498">
        <v>4</v>
      </c>
      <c r="B14" s="205" t="s">
        <v>899</v>
      </c>
      <c r="C14" s="9">
        <v>84</v>
      </c>
      <c r="D14" s="9">
        <v>12</v>
      </c>
      <c r="E14" s="9">
        <v>0</v>
      </c>
      <c r="F14" s="9">
        <v>0</v>
      </c>
      <c r="G14" s="9">
        <f t="shared" si="0"/>
        <v>96</v>
      </c>
      <c r="H14" s="9">
        <v>84</v>
      </c>
      <c r="I14" s="9">
        <v>12</v>
      </c>
      <c r="J14" s="9">
        <v>0</v>
      </c>
      <c r="K14" s="9">
        <v>0</v>
      </c>
      <c r="L14" s="9">
        <f t="shared" si="1"/>
        <v>96</v>
      </c>
      <c r="M14" s="9">
        <f t="shared" si="2"/>
        <v>0</v>
      </c>
      <c r="N14" s="798"/>
    </row>
    <row r="15" spans="1:19" x14ac:dyDescent="0.25">
      <c r="A15" s="498">
        <v>5</v>
      </c>
      <c r="B15" s="205" t="s">
        <v>900</v>
      </c>
      <c r="C15" s="9">
        <v>22</v>
      </c>
      <c r="D15" s="9">
        <v>6</v>
      </c>
      <c r="E15" s="9">
        <v>0</v>
      </c>
      <c r="F15" s="9">
        <v>0</v>
      </c>
      <c r="G15" s="9">
        <f t="shared" si="0"/>
        <v>28</v>
      </c>
      <c r="H15" s="9">
        <v>22</v>
      </c>
      <c r="I15" s="9">
        <v>6</v>
      </c>
      <c r="J15" s="9">
        <v>0</v>
      </c>
      <c r="K15" s="9">
        <v>0</v>
      </c>
      <c r="L15" s="9">
        <f t="shared" si="1"/>
        <v>28</v>
      </c>
      <c r="M15" s="9">
        <f t="shared" si="2"/>
        <v>0</v>
      </c>
      <c r="N15" s="798"/>
    </row>
    <row r="16" spans="1:19" x14ac:dyDescent="0.25">
      <c r="A16" s="498">
        <v>6</v>
      </c>
      <c r="B16" s="205" t="s">
        <v>901</v>
      </c>
      <c r="C16" s="9">
        <v>64</v>
      </c>
      <c r="D16" s="9">
        <v>14</v>
      </c>
      <c r="E16" s="9">
        <v>0</v>
      </c>
      <c r="F16" s="9">
        <v>0</v>
      </c>
      <c r="G16" s="9">
        <f t="shared" si="0"/>
        <v>78</v>
      </c>
      <c r="H16" s="9">
        <v>64</v>
      </c>
      <c r="I16" s="9">
        <v>14</v>
      </c>
      <c r="J16" s="9">
        <v>0</v>
      </c>
      <c r="K16" s="9">
        <v>0</v>
      </c>
      <c r="L16" s="9">
        <f t="shared" si="1"/>
        <v>78</v>
      </c>
      <c r="M16" s="9">
        <f t="shared" si="2"/>
        <v>0</v>
      </c>
      <c r="N16" s="798"/>
    </row>
    <row r="17" spans="1:14" x14ac:dyDescent="0.25">
      <c r="A17" s="498">
        <v>7</v>
      </c>
      <c r="B17" s="205" t="s">
        <v>902</v>
      </c>
      <c r="C17" s="205">
        <v>49</v>
      </c>
      <c r="D17" s="205">
        <v>1</v>
      </c>
      <c r="E17" s="9">
        <v>0</v>
      </c>
      <c r="F17" s="9">
        <v>0</v>
      </c>
      <c r="G17" s="9">
        <f t="shared" si="0"/>
        <v>50</v>
      </c>
      <c r="H17" s="205">
        <v>49</v>
      </c>
      <c r="I17" s="205">
        <v>1</v>
      </c>
      <c r="J17" s="205">
        <v>0</v>
      </c>
      <c r="K17" s="205">
        <v>0</v>
      </c>
      <c r="L17" s="205">
        <f t="shared" si="1"/>
        <v>50</v>
      </c>
      <c r="M17" s="205">
        <f t="shared" si="2"/>
        <v>0</v>
      </c>
      <c r="N17" s="798"/>
    </row>
    <row r="18" spans="1:14" x14ac:dyDescent="0.25">
      <c r="A18" s="498">
        <v>8</v>
      </c>
      <c r="B18" s="205" t="s">
        <v>903</v>
      </c>
      <c r="C18" s="205">
        <v>26</v>
      </c>
      <c r="D18" s="205">
        <v>1</v>
      </c>
      <c r="E18" s="9">
        <v>0</v>
      </c>
      <c r="F18" s="9">
        <v>0</v>
      </c>
      <c r="G18" s="9">
        <f t="shared" si="0"/>
        <v>27</v>
      </c>
      <c r="H18" s="205">
        <v>26</v>
      </c>
      <c r="I18" s="205">
        <v>1</v>
      </c>
      <c r="J18" s="205">
        <v>0</v>
      </c>
      <c r="K18" s="205">
        <v>0</v>
      </c>
      <c r="L18" s="205">
        <f t="shared" si="1"/>
        <v>27</v>
      </c>
      <c r="M18" s="205">
        <f t="shared" si="2"/>
        <v>0</v>
      </c>
      <c r="N18" s="798"/>
    </row>
    <row r="19" spans="1:14" x14ac:dyDescent="0.25">
      <c r="A19" s="498">
        <v>9</v>
      </c>
      <c r="B19" s="205" t="s">
        <v>904</v>
      </c>
      <c r="C19" s="9">
        <v>34</v>
      </c>
      <c r="D19" s="9">
        <v>1</v>
      </c>
      <c r="E19" s="9">
        <v>0</v>
      </c>
      <c r="F19" s="9">
        <v>0</v>
      </c>
      <c r="G19" s="9">
        <f t="shared" si="0"/>
        <v>35</v>
      </c>
      <c r="H19" s="9">
        <v>34</v>
      </c>
      <c r="I19" s="9">
        <v>1</v>
      </c>
      <c r="J19" s="9">
        <v>0</v>
      </c>
      <c r="K19" s="9">
        <v>0</v>
      </c>
      <c r="L19" s="9">
        <f t="shared" si="1"/>
        <v>35</v>
      </c>
      <c r="M19" s="9">
        <f t="shared" si="2"/>
        <v>0</v>
      </c>
      <c r="N19" s="798"/>
    </row>
    <row r="20" spans="1:14" x14ac:dyDescent="0.25">
      <c r="A20" s="498">
        <v>10</v>
      </c>
      <c r="B20" s="205" t="s">
        <v>905</v>
      </c>
      <c r="C20" s="9">
        <v>50</v>
      </c>
      <c r="D20" s="9">
        <v>5</v>
      </c>
      <c r="E20" s="9">
        <v>0</v>
      </c>
      <c r="F20" s="9">
        <v>0</v>
      </c>
      <c r="G20" s="9">
        <f t="shared" si="0"/>
        <v>55</v>
      </c>
      <c r="H20" s="9">
        <v>50</v>
      </c>
      <c r="I20" s="9">
        <v>5</v>
      </c>
      <c r="J20" s="9">
        <v>0</v>
      </c>
      <c r="K20" s="9">
        <v>0</v>
      </c>
      <c r="L20" s="9">
        <f t="shared" si="1"/>
        <v>55</v>
      </c>
      <c r="M20" s="9">
        <f t="shared" si="2"/>
        <v>0</v>
      </c>
      <c r="N20" s="798"/>
    </row>
    <row r="21" spans="1:14" x14ac:dyDescent="0.25">
      <c r="A21" s="498">
        <v>11</v>
      </c>
      <c r="B21" s="205" t="s">
        <v>906</v>
      </c>
      <c r="C21" s="9">
        <v>40</v>
      </c>
      <c r="D21" s="9">
        <v>0</v>
      </c>
      <c r="E21" s="9">
        <v>0</v>
      </c>
      <c r="F21" s="9">
        <v>0</v>
      </c>
      <c r="G21" s="9">
        <f t="shared" si="0"/>
        <v>40</v>
      </c>
      <c r="H21" s="9">
        <v>40</v>
      </c>
      <c r="I21" s="9">
        <v>0</v>
      </c>
      <c r="J21" s="9">
        <v>0</v>
      </c>
      <c r="K21" s="9">
        <v>0</v>
      </c>
      <c r="L21" s="9">
        <f t="shared" si="1"/>
        <v>40</v>
      </c>
      <c r="M21" s="9">
        <f t="shared" si="2"/>
        <v>0</v>
      </c>
      <c r="N21" s="798"/>
    </row>
    <row r="22" spans="1:14" x14ac:dyDescent="0.25">
      <c r="A22" s="498">
        <v>12</v>
      </c>
      <c r="B22" s="205" t="s">
        <v>907</v>
      </c>
      <c r="C22" s="9">
        <v>20</v>
      </c>
      <c r="D22" s="9">
        <v>0</v>
      </c>
      <c r="E22" s="9">
        <v>0</v>
      </c>
      <c r="F22" s="9">
        <v>0</v>
      </c>
      <c r="G22" s="9">
        <f t="shared" si="0"/>
        <v>20</v>
      </c>
      <c r="H22" s="9">
        <v>20</v>
      </c>
      <c r="I22" s="9">
        <v>0</v>
      </c>
      <c r="J22" s="9">
        <v>0</v>
      </c>
      <c r="K22" s="9">
        <v>0</v>
      </c>
      <c r="L22" s="9">
        <f t="shared" si="1"/>
        <v>20</v>
      </c>
      <c r="M22" s="9">
        <f t="shared" si="2"/>
        <v>0</v>
      </c>
      <c r="N22" s="798"/>
    </row>
    <row r="23" spans="1:14" x14ac:dyDescent="0.25">
      <c r="A23" s="498">
        <v>13</v>
      </c>
      <c r="B23" s="205" t="s">
        <v>908</v>
      </c>
      <c r="C23" s="9">
        <v>75</v>
      </c>
      <c r="D23" s="9">
        <v>21</v>
      </c>
      <c r="E23" s="9">
        <v>0</v>
      </c>
      <c r="F23" s="9">
        <v>0</v>
      </c>
      <c r="G23" s="9">
        <f t="shared" si="0"/>
        <v>96</v>
      </c>
      <c r="H23" s="9">
        <v>75</v>
      </c>
      <c r="I23" s="9">
        <v>21</v>
      </c>
      <c r="J23" s="9">
        <v>0</v>
      </c>
      <c r="K23" s="9">
        <v>0</v>
      </c>
      <c r="L23" s="9">
        <f t="shared" si="1"/>
        <v>96</v>
      </c>
      <c r="M23" s="9">
        <f t="shared" si="2"/>
        <v>0</v>
      </c>
      <c r="N23" s="798"/>
    </row>
    <row r="24" spans="1:14" x14ac:dyDescent="0.25">
      <c r="A24" s="498">
        <v>14</v>
      </c>
      <c r="B24" s="205" t="s">
        <v>909</v>
      </c>
      <c r="C24" s="9">
        <v>37</v>
      </c>
      <c r="D24" s="9">
        <v>5</v>
      </c>
      <c r="E24" s="9">
        <v>0</v>
      </c>
      <c r="F24" s="9">
        <v>0</v>
      </c>
      <c r="G24" s="9">
        <f t="shared" si="0"/>
        <v>42</v>
      </c>
      <c r="H24" s="9">
        <v>37</v>
      </c>
      <c r="I24" s="9">
        <v>5</v>
      </c>
      <c r="J24" s="9">
        <v>0</v>
      </c>
      <c r="K24" s="9">
        <v>0</v>
      </c>
      <c r="L24" s="9">
        <f t="shared" si="1"/>
        <v>42</v>
      </c>
      <c r="M24" s="9">
        <f t="shared" si="2"/>
        <v>0</v>
      </c>
      <c r="N24" s="798"/>
    </row>
    <row r="25" spans="1:14" x14ac:dyDescent="0.25">
      <c r="A25" s="498">
        <v>15</v>
      </c>
      <c r="B25" s="205" t="s">
        <v>911</v>
      </c>
      <c r="C25" s="9">
        <v>22</v>
      </c>
      <c r="D25" s="9">
        <v>2</v>
      </c>
      <c r="E25" s="9">
        <v>0</v>
      </c>
      <c r="F25" s="9">
        <v>0</v>
      </c>
      <c r="G25" s="9">
        <f t="shared" si="0"/>
        <v>24</v>
      </c>
      <c r="H25" s="9">
        <v>22</v>
      </c>
      <c r="I25" s="9">
        <v>2</v>
      </c>
      <c r="J25" s="9">
        <v>0</v>
      </c>
      <c r="K25" s="9">
        <v>0</v>
      </c>
      <c r="L25" s="9">
        <f t="shared" si="1"/>
        <v>24</v>
      </c>
      <c r="M25" s="9">
        <f t="shared" si="2"/>
        <v>0</v>
      </c>
      <c r="N25" s="798"/>
    </row>
    <row r="26" spans="1:14" x14ac:dyDescent="0.25">
      <c r="A26" s="498">
        <v>16</v>
      </c>
      <c r="B26" s="205" t="s">
        <v>912</v>
      </c>
      <c r="C26" s="9">
        <v>26</v>
      </c>
      <c r="D26" s="9">
        <v>2</v>
      </c>
      <c r="E26" s="9">
        <v>0</v>
      </c>
      <c r="F26" s="9">
        <v>0</v>
      </c>
      <c r="G26" s="9">
        <f t="shared" si="0"/>
        <v>28</v>
      </c>
      <c r="H26" s="9">
        <v>26</v>
      </c>
      <c r="I26" s="9">
        <v>2</v>
      </c>
      <c r="J26" s="9">
        <v>0</v>
      </c>
      <c r="K26" s="9">
        <v>0</v>
      </c>
      <c r="L26" s="9">
        <f t="shared" si="1"/>
        <v>28</v>
      </c>
      <c r="M26" s="9">
        <f t="shared" si="2"/>
        <v>0</v>
      </c>
      <c r="N26" s="799"/>
    </row>
    <row r="27" spans="1:14" s="289" customFormat="1" ht="13" x14ac:dyDescent="0.3">
      <c r="A27" s="518"/>
      <c r="B27" s="534" t="s">
        <v>15</v>
      </c>
      <c r="C27" s="654">
        <f>SUM(C11:C26)</f>
        <v>746</v>
      </c>
      <c r="D27" s="654">
        <f>SUM(D11:D26)</f>
        <v>103</v>
      </c>
      <c r="E27" s="25">
        <f>SUM(E11:E26)</f>
        <v>0</v>
      </c>
      <c r="F27" s="25">
        <f>SUM(F11:F26)</f>
        <v>0</v>
      </c>
      <c r="G27" s="25">
        <f>SUM(C27:F27)</f>
        <v>849</v>
      </c>
      <c r="H27" s="654">
        <f>SUM(H11:H26)</f>
        <v>746</v>
      </c>
      <c r="I27" s="654">
        <f>SUM(I11:I26)</f>
        <v>103</v>
      </c>
      <c r="J27" s="25">
        <f>SUM(J11:J26)</f>
        <v>0</v>
      </c>
      <c r="K27" s="25">
        <f>SUM(K11:K26)</f>
        <v>0</v>
      </c>
      <c r="L27" s="25">
        <f>SUM(H27:K27)</f>
        <v>849</v>
      </c>
      <c r="M27" s="25">
        <f>SUM(M11:M26)</f>
        <v>0</v>
      </c>
      <c r="N27" s="25"/>
    </row>
    <row r="28" spans="1:14" ht="13" x14ac:dyDescent="0.3">
      <c r="A28" s="593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</row>
    <row r="29" spans="1:14" x14ac:dyDescent="0.25">
      <c r="A29" s="592" t="s">
        <v>7</v>
      </c>
    </row>
    <row r="30" spans="1:14" x14ac:dyDescent="0.25">
      <c r="A30" s="296" t="s">
        <v>8</v>
      </c>
    </row>
    <row r="31" spans="1:14" ht="13" x14ac:dyDescent="0.3">
      <c r="A31" s="296" t="s">
        <v>9</v>
      </c>
      <c r="L31" s="593" t="s">
        <v>10</v>
      </c>
      <c r="M31" s="593"/>
      <c r="N31" s="593" t="s">
        <v>10</v>
      </c>
    </row>
    <row r="32" spans="1:14" ht="13" x14ac:dyDescent="0.3">
      <c r="A32" s="280" t="s">
        <v>424</v>
      </c>
      <c r="J32" s="593"/>
      <c r="K32" s="593"/>
      <c r="L32" s="593"/>
    </row>
    <row r="33" spans="1:14" x14ac:dyDescent="0.25">
      <c r="C33" s="280" t="s">
        <v>425</v>
      </c>
      <c r="E33" s="576"/>
      <c r="F33" s="576"/>
      <c r="G33" s="576"/>
      <c r="H33" s="576"/>
      <c r="I33" s="576"/>
      <c r="J33" s="576"/>
      <c r="K33" s="576"/>
      <c r="L33" s="576"/>
      <c r="M33" s="576"/>
    </row>
    <row r="34" spans="1:14" x14ac:dyDescent="0.25">
      <c r="E34" s="576"/>
      <c r="F34" s="576"/>
      <c r="G34" s="576"/>
      <c r="H34" s="576"/>
      <c r="I34" s="576"/>
      <c r="J34" s="576"/>
      <c r="K34" s="576"/>
      <c r="L34" s="576"/>
      <c r="M34" s="576"/>
      <c r="N34" s="576"/>
    </row>
    <row r="35" spans="1:14" x14ac:dyDescent="0.25">
      <c r="E35" s="576"/>
      <c r="F35" s="576"/>
      <c r="G35" s="576"/>
      <c r="H35" s="576"/>
      <c r="I35" s="576"/>
      <c r="J35" s="576"/>
      <c r="K35" s="576"/>
      <c r="L35" s="576"/>
      <c r="M35" s="576"/>
      <c r="N35" s="576"/>
    </row>
    <row r="36" spans="1:14" ht="15.75" customHeight="1" x14ac:dyDescent="0.35">
      <c r="A36" s="617" t="s">
        <v>11</v>
      </c>
      <c r="B36" s="617"/>
      <c r="C36" s="617"/>
      <c r="D36" s="617"/>
      <c r="E36" s="617"/>
      <c r="F36" s="617"/>
      <c r="G36" s="617"/>
      <c r="H36" s="617"/>
      <c r="L36" s="649"/>
      <c r="M36" s="649"/>
      <c r="N36" s="649"/>
    </row>
    <row r="37" spans="1:14" ht="15.75" customHeight="1" x14ac:dyDescent="0.25">
      <c r="A37" s="649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</row>
    <row r="38" spans="1:14" ht="15.5" x14ac:dyDescent="0.3">
      <c r="A38" s="649"/>
      <c r="B38" s="649"/>
      <c r="C38" s="795" t="s">
        <v>895</v>
      </c>
      <c r="D38" s="795"/>
      <c r="E38" s="795"/>
      <c r="F38" s="649"/>
      <c r="G38" s="649"/>
      <c r="H38" s="649"/>
      <c r="I38" s="649"/>
      <c r="J38" s="649"/>
      <c r="K38" s="785" t="s">
        <v>956</v>
      </c>
      <c r="L38" s="785"/>
      <c r="M38" s="785"/>
      <c r="N38" s="785"/>
    </row>
    <row r="39" spans="1:14" ht="13" x14ac:dyDescent="0.3">
      <c r="C39" s="795" t="s">
        <v>918</v>
      </c>
      <c r="D39" s="795"/>
      <c r="E39" s="795"/>
      <c r="K39" s="785" t="s">
        <v>957</v>
      </c>
      <c r="L39" s="785"/>
      <c r="M39" s="785"/>
      <c r="N39" s="785"/>
    </row>
    <row r="40" spans="1:14" ht="13" x14ac:dyDescent="0.3">
      <c r="A40" s="650"/>
      <c r="B40" s="650"/>
      <c r="C40" s="388"/>
      <c r="D40" s="606" t="s">
        <v>896</v>
      </c>
      <c r="E40" s="388"/>
      <c r="F40" s="650"/>
      <c r="G40" s="650"/>
      <c r="H40" s="650"/>
      <c r="I40" s="650"/>
      <c r="J40" s="650"/>
      <c r="K40" s="785" t="s">
        <v>958</v>
      </c>
      <c r="L40" s="785"/>
      <c r="M40" s="785"/>
      <c r="N40" s="785"/>
    </row>
  </sheetData>
  <mergeCells count="18">
    <mergeCell ref="K38:N38"/>
    <mergeCell ref="K39:N39"/>
    <mergeCell ref="K40:N40"/>
    <mergeCell ref="D1:J1"/>
    <mergeCell ref="A2:N2"/>
    <mergeCell ref="A3:N3"/>
    <mergeCell ref="A5:N5"/>
    <mergeCell ref="L7:N7"/>
    <mergeCell ref="A7:B7"/>
    <mergeCell ref="M8:M9"/>
    <mergeCell ref="N8:N9"/>
    <mergeCell ref="C39:E39"/>
    <mergeCell ref="A8:A9"/>
    <mergeCell ref="B8:B9"/>
    <mergeCell ref="C8:G8"/>
    <mergeCell ref="H8:L8"/>
    <mergeCell ref="C38:E38"/>
    <mergeCell ref="N11:N26"/>
  </mergeCells>
  <phoneticPr fontId="0" type="noConversion"/>
  <printOptions horizontalCentered="1"/>
  <pageMargins left="0.70866141732283472" right="0.70866141732283472" top="1.02" bottom="0" header="0.31496062992125984" footer="0.17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0"/>
  <sheetViews>
    <sheetView view="pageBreakPreview" topLeftCell="A3" zoomScale="80" zoomScaleSheetLayoutView="80" workbookViewId="0">
      <selection activeCell="L22" sqref="L22"/>
    </sheetView>
  </sheetViews>
  <sheetFormatPr defaultRowHeight="12.5" x14ac:dyDescent="0.25"/>
  <cols>
    <col min="1" max="1" width="6" style="296" customWidth="1"/>
    <col min="2" max="2" width="15.1796875" style="296" customWidth="1"/>
    <col min="3" max="3" width="11.26953125" style="296" customWidth="1"/>
    <col min="4" max="4" width="8.7265625" style="296"/>
    <col min="5" max="5" width="9.54296875" style="296" customWidth="1"/>
    <col min="6" max="6" width="9.81640625" style="296" customWidth="1"/>
    <col min="7" max="7" width="8.81640625" style="296" customWidth="1"/>
    <col min="8" max="8" width="10.54296875" style="296" customWidth="1"/>
    <col min="9" max="9" width="9.81640625" style="296" customWidth="1"/>
    <col min="10" max="10" width="8.7265625" style="296"/>
    <col min="11" max="11" width="11.81640625" style="296" customWidth="1"/>
    <col min="12" max="12" width="9.453125" style="296" customWidth="1"/>
    <col min="13" max="13" width="12" style="296" customWidth="1"/>
    <col min="14" max="14" width="14.1796875" style="296" customWidth="1"/>
    <col min="15" max="16384" width="8.7265625" style="296"/>
  </cols>
  <sheetData>
    <row r="1" spans="1:20" ht="12.75" customHeight="1" x14ac:dyDescent="0.35">
      <c r="D1" s="786"/>
      <c r="E1" s="786"/>
      <c r="F1" s="786"/>
      <c r="G1" s="786"/>
      <c r="H1" s="786"/>
      <c r="I1" s="786"/>
      <c r="J1" s="786"/>
      <c r="M1" s="646" t="s">
        <v>245</v>
      </c>
    </row>
    <row r="2" spans="1:20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20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</row>
    <row r="4" spans="1:20" ht="11.25" customHeight="1" x14ac:dyDescent="0.25"/>
    <row r="5" spans="1:20" ht="15.5" x14ac:dyDescent="0.35">
      <c r="A5" s="789" t="s">
        <v>795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</row>
    <row r="7" spans="1:20" ht="13" x14ac:dyDescent="0.3">
      <c r="A7" s="791" t="s">
        <v>894</v>
      </c>
      <c r="B7" s="791"/>
      <c r="L7" s="790" t="s">
        <v>977</v>
      </c>
      <c r="M7" s="790"/>
      <c r="N7" s="790"/>
      <c r="O7" s="647"/>
    </row>
    <row r="8" spans="1:20" ht="15.75" customHeight="1" x14ac:dyDescent="0.3">
      <c r="A8" s="792" t="s">
        <v>2</v>
      </c>
      <c r="B8" s="792" t="s">
        <v>3</v>
      </c>
      <c r="C8" s="796" t="s">
        <v>4</v>
      </c>
      <c r="D8" s="796"/>
      <c r="E8" s="796"/>
      <c r="F8" s="801"/>
      <c r="G8" s="801"/>
      <c r="H8" s="796" t="s">
        <v>97</v>
      </c>
      <c r="I8" s="796"/>
      <c r="J8" s="796"/>
      <c r="K8" s="796"/>
      <c r="L8" s="796"/>
      <c r="M8" s="792" t="s">
        <v>127</v>
      </c>
      <c r="N8" s="794" t="s">
        <v>128</v>
      </c>
    </row>
    <row r="9" spans="1:20" ht="39" x14ac:dyDescent="0.25">
      <c r="A9" s="793"/>
      <c r="B9" s="793"/>
      <c r="C9" s="600" t="s">
        <v>5</v>
      </c>
      <c r="D9" s="600" t="s">
        <v>6</v>
      </c>
      <c r="E9" s="600" t="s">
        <v>351</v>
      </c>
      <c r="F9" s="600" t="s">
        <v>95</v>
      </c>
      <c r="G9" s="600" t="s">
        <v>110</v>
      </c>
      <c r="H9" s="600" t="s">
        <v>5</v>
      </c>
      <c r="I9" s="600" t="s">
        <v>6</v>
      </c>
      <c r="J9" s="600" t="s">
        <v>351</v>
      </c>
      <c r="K9" s="603" t="s">
        <v>95</v>
      </c>
      <c r="L9" s="603" t="s">
        <v>111</v>
      </c>
      <c r="M9" s="793"/>
      <c r="N9" s="794"/>
      <c r="R9" s="205"/>
      <c r="S9" s="576"/>
    </row>
    <row r="10" spans="1:20" s="289" customFormat="1" ht="13" x14ac:dyDescent="0.3">
      <c r="A10" s="600">
        <v>1</v>
      </c>
      <c r="B10" s="600">
        <v>2</v>
      </c>
      <c r="C10" s="600">
        <v>3</v>
      </c>
      <c r="D10" s="600">
        <v>4</v>
      </c>
      <c r="E10" s="600">
        <v>5</v>
      </c>
      <c r="F10" s="600">
        <v>6</v>
      </c>
      <c r="G10" s="600">
        <v>7</v>
      </c>
      <c r="H10" s="600">
        <v>8</v>
      </c>
      <c r="I10" s="600">
        <v>9</v>
      </c>
      <c r="J10" s="600">
        <v>10</v>
      </c>
      <c r="K10" s="518">
        <v>11</v>
      </c>
      <c r="L10" s="648">
        <v>12</v>
      </c>
      <c r="M10" s="648">
        <v>13</v>
      </c>
      <c r="N10" s="518">
        <v>14</v>
      </c>
    </row>
    <row r="11" spans="1:20" ht="12.5" customHeight="1" x14ac:dyDescent="0.25">
      <c r="A11" s="498">
        <v>1</v>
      </c>
      <c r="B11" s="205" t="s">
        <v>897</v>
      </c>
      <c r="C11" s="9">
        <f>27+6</f>
        <v>33</v>
      </c>
      <c r="D11" s="9">
        <f>12+4</f>
        <v>16</v>
      </c>
      <c r="E11" s="9">
        <v>0</v>
      </c>
      <c r="F11" s="9">
        <v>0</v>
      </c>
      <c r="G11" s="9">
        <f>SUM(C11:F11)</f>
        <v>49</v>
      </c>
      <c r="H11" s="9">
        <f>27+6</f>
        <v>33</v>
      </c>
      <c r="I11" s="9">
        <f>12+4</f>
        <v>16</v>
      </c>
      <c r="J11" s="9">
        <v>0</v>
      </c>
      <c r="K11" s="9">
        <v>0</v>
      </c>
      <c r="L11" s="9">
        <f>SUM(H11:K11)</f>
        <v>49</v>
      </c>
      <c r="M11" s="9">
        <f>G11-L11</f>
        <v>0</v>
      </c>
      <c r="N11" s="802" t="s">
        <v>982</v>
      </c>
      <c r="O11" s="296">
        <v>114</v>
      </c>
      <c r="P11" s="296">
        <f>G11+O11</f>
        <v>163</v>
      </c>
      <c r="Q11" s="296">
        <v>128</v>
      </c>
      <c r="R11" s="296">
        <f>L11+Q11</f>
        <v>177</v>
      </c>
      <c r="S11" s="296">
        <v>128</v>
      </c>
      <c r="T11" s="296">
        <f>L11+S11</f>
        <v>177</v>
      </c>
    </row>
    <row r="12" spans="1:20" x14ac:dyDescent="0.25">
      <c r="A12" s="498">
        <v>2</v>
      </c>
      <c r="B12" s="205" t="s">
        <v>898</v>
      </c>
      <c r="C12" s="9">
        <v>27</v>
      </c>
      <c r="D12" s="9">
        <v>17</v>
      </c>
      <c r="E12" s="9">
        <v>0</v>
      </c>
      <c r="F12" s="9">
        <v>0</v>
      </c>
      <c r="G12" s="62">
        <f t="shared" ref="G12:G26" si="0">SUM(C12:F12)</f>
        <v>44</v>
      </c>
      <c r="H12" s="9">
        <v>27</v>
      </c>
      <c r="I12" s="9">
        <v>17</v>
      </c>
      <c r="J12" s="9">
        <v>0</v>
      </c>
      <c r="K12" s="9">
        <v>0</v>
      </c>
      <c r="L12" s="9">
        <f t="shared" ref="L12:L26" si="1">SUM(H12:K12)</f>
        <v>44</v>
      </c>
      <c r="M12" s="9">
        <f t="shared" ref="M12:M26" si="2">G12-L12</f>
        <v>0</v>
      </c>
      <c r="N12" s="803"/>
      <c r="O12" s="296">
        <v>83</v>
      </c>
      <c r="P12" s="296">
        <f t="shared" ref="P12:P26" si="3">G12+O12</f>
        <v>127</v>
      </c>
      <c r="Q12" s="296">
        <v>90</v>
      </c>
      <c r="R12" s="296">
        <f t="shared" ref="R12:R26" si="4">L12+Q12</f>
        <v>134</v>
      </c>
      <c r="S12" s="296">
        <v>90</v>
      </c>
      <c r="T12" s="296">
        <f t="shared" ref="T12:T27" si="5">L12+S12</f>
        <v>134</v>
      </c>
    </row>
    <row r="13" spans="1:20" x14ac:dyDescent="0.25">
      <c r="A13" s="498">
        <v>3</v>
      </c>
      <c r="B13" s="205" t="s">
        <v>910</v>
      </c>
      <c r="C13" s="9">
        <v>5</v>
      </c>
      <c r="D13" s="9">
        <v>2</v>
      </c>
      <c r="E13" s="9">
        <v>0</v>
      </c>
      <c r="F13" s="9">
        <v>0</v>
      </c>
      <c r="G13" s="62">
        <f t="shared" si="0"/>
        <v>7</v>
      </c>
      <c r="H13" s="9">
        <v>5</v>
      </c>
      <c r="I13" s="9">
        <v>2</v>
      </c>
      <c r="J13" s="9">
        <v>0</v>
      </c>
      <c r="K13" s="9">
        <v>0</v>
      </c>
      <c r="L13" s="9">
        <f t="shared" si="1"/>
        <v>7</v>
      </c>
      <c r="M13" s="9">
        <f t="shared" si="2"/>
        <v>0</v>
      </c>
      <c r="N13" s="803"/>
      <c r="O13" s="296">
        <v>12</v>
      </c>
      <c r="P13" s="296">
        <f t="shared" si="3"/>
        <v>19</v>
      </c>
      <c r="Q13" s="296">
        <v>12</v>
      </c>
      <c r="R13" s="296">
        <f t="shared" si="4"/>
        <v>19</v>
      </c>
      <c r="S13" s="296">
        <v>12</v>
      </c>
      <c r="T13" s="296">
        <f t="shared" si="5"/>
        <v>19</v>
      </c>
    </row>
    <row r="14" spans="1:20" x14ac:dyDescent="0.25">
      <c r="A14" s="498">
        <v>4</v>
      </c>
      <c r="B14" s="205" t="s">
        <v>899</v>
      </c>
      <c r="C14" s="9">
        <v>13</v>
      </c>
      <c r="D14" s="9">
        <v>6</v>
      </c>
      <c r="E14" s="9">
        <v>0</v>
      </c>
      <c r="F14" s="9">
        <v>0</v>
      </c>
      <c r="G14" s="62">
        <f t="shared" si="0"/>
        <v>19</v>
      </c>
      <c r="H14" s="9">
        <v>13</v>
      </c>
      <c r="I14" s="9">
        <v>6</v>
      </c>
      <c r="J14" s="9">
        <v>0</v>
      </c>
      <c r="K14" s="9">
        <v>0</v>
      </c>
      <c r="L14" s="9">
        <f t="shared" si="1"/>
        <v>19</v>
      </c>
      <c r="M14" s="9">
        <f t="shared" si="2"/>
        <v>0</v>
      </c>
      <c r="N14" s="803"/>
      <c r="O14" s="296">
        <v>87</v>
      </c>
      <c r="P14" s="296">
        <f t="shared" si="3"/>
        <v>106</v>
      </c>
      <c r="Q14" s="296">
        <v>96</v>
      </c>
      <c r="R14" s="296">
        <f t="shared" si="4"/>
        <v>115</v>
      </c>
      <c r="S14" s="296">
        <v>96</v>
      </c>
      <c r="T14" s="296">
        <f t="shared" si="5"/>
        <v>115</v>
      </c>
    </row>
    <row r="15" spans="1:20" x14ac:dyDescent="0.25">
      <c r="A15" s="498">
        <v>5</v>
      </c>
      <c r="B15" s="205" t="s">
        <v>900</v>
      </c>
      <c r="C15" s="9">
        <v>11</v>
      </c>
      <c r="D15" s="9">
        <v>7</v>
      </c>
      <c r="E15" s="9">
        <v>0</v>
      </c>
      <c r="F15" s="9">
        <v>0</v>
      </c>
      <c r="G15" s="62">
        <f t="shared" si="0"/>
        <v>18</v>
      </c>
      <c r="H15" s="9">
        <v>11</v>
      </c>
      <c r="I15" s="9">
        <v>7</v>
      </c>
      <c r="J15" s="9">
        <v>0</v>
      </c>
      <c r="K15" s="9">
        <v>0</v>
      </c>
      <c r="L15" s="9">
        <f t="shared" si="1"/>
        <v>18</v>
      </c>
      <c r="M15" s="9">
        <f t="shared" si="2"/>
        <v>0</v>
      </c>
      <c r="N15" s="803"/>
      <c r="O15" s="296">
        <v>24</v>
      </c>
      <c r="P15" s="296">
        <f t="shared" si="3"/>
        <v>42</v>
      </c>
      <c r="Q15" s="296">
        <v>28</v>
      </c>
      <c r="R15" s="296">
        <f t="shared" si="4"/>
        <v>46</v>
      </c>
      <c r="S15" s="296">
        <v>28</v>
      </c>
      <c r="T15" s="296">
        <f t="shared" si="5"/>
        <v>46</v>
      </c>
    </row>
    <row r="16" spans="1:20" x14ac:dyDescent="0.25">
      <c r="A16" s="498">
        <v>6</v>
      </c>
      <c r="B16" s="205" t="s">
        <v>901</v>
      </c>
      <c r="C16" s="9">
        <v>13</v>
      </c>
      <c r="D16" s="9">
        <v>6</v>
      </c>
      <c r="E16" s="9">
        <v>0</v>
      </c>
      <c r="F16" s="9">
        <v>0</v>
      </c>
      <c r="G16" s="62">
        <f t="shared" si="0"/>
        <v>19</v>
      </c>
      <c r="H16" s="9">
        <v>13</v>
      </c>
      <c r="I16" s="9">
        <v>6</v>
      </c>
      <c r="J16" s="9">
        <v>0</v>
      </c>
      <c r="K16" s="9">
        <v>0</v>
      </c>
      <c r="L16" s="9">
        <f t="shared" si="1"/>
        <v>19</v>
      </c>
      <c r="M16" s="9">
        <f t="shared" si="2"/>
        <v>0</v>
      </c>
      <c r="N16" s="803"/>
      <c r="O16" s="296">
        <v>78</v>
      </c>
      <c r="P16" s="296">
        <f t="shared" si="3"/>
        <v>97</v>
      </c>
      <c r="Q16" s="296">
        <v>78</v>
      </c>
      <c r="R16" s="296">
        <f t="shared" si="4"/>
        <v>97</v>
      </c>
      <c r="S16" s="296">
        <v>78</v>
      </c>
      <c r="T16" s="296">
        <f t="shared" si="5"/>
        <v>97</v>
      </c>
    </row>
    <row r="17" spans="1:20" x14ac:dyDescent="0.25">
      <c r="A17" s="498">
        <v>7</v>
      </c>
      <c r="B17" s="205" t="s">
        <v>902</v>
      </c>
      <c r="C17" s="205">
        <v>2</v>
      </c>
      <c r="D17" s="205">
        <v>1</v>
      </c>
      <c r="E17" s="9">
        <v>0</v>
      </c>
      <c r="F17" s="9">
        <v>0</v>
      </c>
      <c r="G17" s="62">
        <f t="shared" si="0"/>
        <v>3</v>
      </c>
      <c r="H17" s="205">
        <v>2</v>
      </c>
      <c r="I17" s="205">
        <v>1</v>
      </c>
      <c r="J17" s="205">
        <v>0</v>
      </c>
      <c r="K17" s="205">
        <v>0</v>
      </c>
      <c r="L17" s="205">
        <f t="shared" si="1"/>
        <v>3</v>
      </c>
      <c r="M17" s="205">
        <f t="shared" si="2"/>
        <v>0</v>
      </c>
      <c r="N17" s="803"/>
      <c r="O17" s="296">
        <v>50</v>
      </c>
      <c r="P17" s="296">
        <f t="shared" si="3"/>
        <v>53</v>
      </c>
      <c r="Q17" s="296">
        <v>77</v>
      </c>
      <c r="R17" s="296">
        <f t="shared" si="4"/>
        <v>80</v>
      </c>
      <c r="S17" s="296">
        <v>77</v>
      </c>
      <c r="T17" s="296">
        <f t="shared" si="5"/>
        <v>80</v>
      </c>
    </row>
    <row r="18" spans="1:20" x14ac:dyDescent="0.25">
      <c r="A18" s="498">
        <v>8</v>
      </c>
      <c r="B18" s="205" t="s">
        <v>903</v>
      </c>
      <c r="C18" s="205">
        <v>2</v>
      </c>
      <c r="D18" s="205">
        <v>0</v>
      </c>
      <c r="E18" s="9">
        <v>0</v>
      </c>
      <c r="F18" s="9">
        <v>0</v>
      </c>
      <c r="G18" s="62">
        <f t="shared" si="0"/>
        <v>2</v>
      </c>
      <c r="H18" s="205">
        <v>2</v>
      </c>
      <c r="I18" s="205">
        <v>0</v>
      </c>
      <c r="J18" s="205">
        <v>0</v>
      </c>
      <c r="K18" s="205">
        <v>0</v>
      </c>
      <c r="L18" s="205">
        <f t="shared" si="1"/>
        <v>2</v>
      </c>
      <c r="M18" s="205">
        <f t="shared" si="2"/>
        <v>0</v>
      </c>
      <c r="N18" s="803"/>
      <c r="O18" s="296">
        <v>26</v>
      </c>
      <c r="P18" s="296">
        <f t="shared" si="3"/>
        <v>28</v>
      </c>
      <c r="Q18" s="296">
        <v>0</v>
      </c>
      <c r="R18" s="296">
        <f t="shared" si="4"/>
        <v>2</v>
      </c>
      <c r="S18" s="296">
        <v>0</v>
      </c>
      <c r="T18" s="296">
        <f t="shared" si="5"/>
        <v>2</v>
      </c>
    </row>
    <row r="19" spans="1:20" x14ac:dyDescent="0.25">
      <c r="A19" s="498">
        <v>9</v>
      </c>
      <c r="B19" s="205" t="s">
        <v>904</v>
      </c>
      <c r="C19" s="9">
        <v>2</v>
      </c>
      <c r="D19" s="9">
        <v>2</v>
      </c>
      <c r="E19" s="9">
        <v>0</v>
      </c>
      <c r="F19" s="9">
        <v>0</v>
      </c>
      <c r="G19" s="62">
        <f t="shared" si="0"/>
        <v>4</v>
      </c>
      <c r="H19" s="9">
        <v>2</v>
      </c>
      <c r="I19" s="9">
        <v>2</v>
      </c>
      <c r="J19" s="9">
        <v>0</v>
      </c>
      <c r="K19" s="9">
        <v>0</v>
      </c>
      <c r="L19" s="9">
        <f t="shared" si="1"/>
        <v>4</v>
      </c>
      <c r="M19" s="9">
        <f t="shared" si="2"/>
        <v>0</v>
      </c>
      <c r="N19" s="803"/>
      <c r="O19" s="296">
        <v>40</v>
      </c>
      <c r="P19" s="296">
        <f t="shared" si="3"/>
        <v>44</v>
      </c>
      <c r="Q19" s="296">
        <v>35</v>
      </c>
      <c r="R19" s="296">
        <f t="shared" si="4"/>
        <v>39</v>
      </c>
      <c r="S19" s="296">
        <v>35</v>
      </c>
      <c r="T19" s="296">
        <f t="shared" si="5"/>
        <v>39</v>
      </c>
    </row>
    <row r="20" spans="1:20" x14ac:dyDescent="0.25">
      <c r="A20" s="498">
        <v>10</v>
      </c>
      <c r="B20" s="205" t="s">
        <v>905</v>
      </c>
      <c r="C20" s="9">
        <v>0</v>
      </c>
      <c r="D20" s="9">
        <v>3</v>
      </c>
      <c r="E20" s="9">
        <v>0</v>
      </c>
      <c r="F20" s="9">
        <v>0</v>
      </c>
      <c r="G20" s="62">
        <f t="shared" si="0"/>
        <v>3</v>
      </c>
      <c r="H20" s="9">
        <v>0</v>
      </c>
      <c r="I20" s="9">
        <v>3</v>
      </c>
      <c r="J20" s="9">
        <v>0</v>
      </c>
      <c r="K20" s="9">
        <v>0</v>
      </c>
      <c r="L20" s="9">
        <f t="shared" si="1"/>
        <v>3</v>
      </c>
      <c r="M20" s="9">
        <f t="shared" si="2"/>
        <v>0</v>
      </c>
      <c r="N20" s="803"/>
      <c r="O20" s="296">
        <v>62</v>
      </c>
      <c r="P20" s="296">
        <f t="shared" si="3"/>
        <v>65</v>
      </c>
      <c r="Q20" s="296">
        <v>55</v>
      </c>
      <c r="R20" s="296">
        <f t="shared" si="4"/>
        <v>58</v>
      </c>
      <c r="S20" s="296">
        <v>55</v>
      </c>
      <c r="T20" s="296">
        <f t="shared" si="5"/>
        <v>58</v>
      </c>
    </row>
    <row r="21" spans="1:20" x14ac:dyDescent="0.25">
      <c r="A21" s="498">
        <v>11</v>
      </c>
      <c r="B21" s="205" t="s">
        <v>906</v>
      </c>
      <c r="C21" s="9">
        <v>0</v>
      </c>
      <c r="D21" s="9">
        <v>0</v>
      </c>
      <c r="E21" s="9">
        <v>0</v>
      </c>
      <c r="F21" s="9">
        <v>0</v>
      </c>
      <c r="G21" s="62">
        <f t="shared" si="0"/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  <c r="M21" s="9">
        <f t="shared" si="2"/>
        <v>0</v>
      </c>
      <c r="N21" s="803"/>
      <c r="O21" s="296">
        <v>37</v>
      </c>
      <c r="P21" s="296">
        <f t="shared" si="3"/>
        <v>37</v>
      </c>
      <c r="Q21" s="296">
        <v>40</v>
      </c>
      <c r="R21" s="296">
        <f t="shared" si="4"/>
        <v>40</v>
      </c>
      <c r="S21" s="296">
        <v>40</v>
      </c>
      <c r="T21" s="296">
        <f t="shared" si="5"/>
        <v>40</v>
      </c>
    </row>
    <row r="22" spans="1:20" x14ac:dyDescent="0.25">
      <c r="A22" s="498">
        <v>12</v>
      </c>
      <c r="B22" s="205" t="s">
        <v>907</v>
      </c>
      <c r="C22" s="9">
        <v>0</v>
      </c>
      <c r="D22" s="9">
        <v>0</v>
      </c>
      <c r="E22" s="9">
        <v>0</v>
      </c>
      <c r="F22" s="9">
        <v>0</v>
      </c>
      <c r="G22" s="62">
        <f t="shared" si="0"/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  <c r="M22" s="9">
        <f t="shared" si="2"/>
        <v>0</v>
      </c>
      <c r="N22" s="803"/>
      <c r="O22" s="296">
        <v>18</v>
      </c>
      <c r="P22" s="296">
        <f t="shared" si="3"/>
        <v>18</v>
      </c>
      <c r="Q22" s="296">
        <v>20</v>
      </c>
      <c r="R22" s="296">
        <f t="shared" si="4"/>
        <v>20</v>
      </c>
      <c r="S22" s="296">
        <v>20</v>
      </c>
      <c r="T22" s="296">
        <f t="shared" si="5"/>
        <v>20</v>
      </c>
    </row>
    <row r="23" spans="1:20" x14ac:dyDescent="0.25">
      <c r="A23" s="498">
        <v>13</v>
      </c>
      <c r="B23" s="205" t="s">
        <v>908</v>
      </c>
      <c r="C23" s="9">
        <v>0</v>
      </c>
      <c r="D23" s="9">
        <v>0</v>
      </c>
      <c r="E23" s="9">
        <v>0</v>
      </c>
      <c r="F23" s="9">
        <v>0</v>
      </c>
      <c r="G23" s="62">
        <f t="shared" si="0"/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1"/>
        <v>0</v>
      </c>
      <c r="M23" s="9">
        <f t="shared" si="2"/>
        <v>0</v>
      </c>
      <c r="N23" s="803"/>
      <c r="O23" s="296">
        <v>81</v>
      </c>
      <c r="P23" s="296">
        <f t="shared" si="3"/>
        <v>81</v>
      </c>
      <c r="Q23" s="296">
        <v>96</v>
      </c>
      <c r="R23" s="296">
        <f t="shared" si="4"/>
        <v>96</v>
      </c>
      <c r="S23" s="296">
        <v>96</v>
      </c>
      <c r="T23" s="296">
        <f t="shared" si="5"/>
        <v>96</v>
      </c>
    </row>
    <row r="24" spans="1:20" x14ac:dyDescent="0.25">
      <c r="A24" s="498">
        <v>14</v>
      </c>
      <c r="B24" s="205" t="s">
        <v>909</v>
      </c>
      <c r="C24" s="9">
        <v>0</v>
      </c>
      <c r="D24" s="9">
        <v>0</v>
      </c>
      <c r="E24" s="9">
        <v>0</v>
      </c>
      <c r="F24" s="9">
        <v>0</v>
      </c>
      <c r="G24" s="62">
        <f t="shared" si="0"/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1"/>
        <v>0</v>
      </c>
      <c r="M24" s="9">
        <f t="shared" si="2"/>
        <v>0</v>
      </c>
      <c r="N24" s="803"/>
      <c r="O24" s="296">
        <v>41</v>
      </c>
      <c r="P24" s="296">
        <f t="shared" si="3"/>
        <v>41</v>
      </c>
      <c r="Q24" s="296">
        <v>42</v>
      </c>
      <c r="R24" s="296">
        <f t="shared" si="4"/>
        <v>42</v>
      </c>
      <c r="S24" s="296">
        <v>42</v>
      </c>
      <c r="T24" s="296">
        <f t="shared" si="5"/>
        <v>42</v>
      </c>
    </row>
    <row r="25" spans="1:20" x14ac:dyDescent="0.25">
      <c r="A25" s="498">
        <v>15</v>
      </c>
      <c r="B25" s="205" t="s">
        <v>911</v>
      </c>
      <c r="C25" s="9">
        <v>2</v>
      </c>
      <c r="D25" s="9">
        <v>0</v>
      </c>
      <c r="E25" s="9">
        <v>0</v>
      </c>
      <c r="F25" s="9">
        <v>0</v>
      </c>
      <c r="G25" s="62">
        <f t="shared" si="0"/>
        <v>2</v>
      </c>
      <c r="H25" s="9">
        <v>2</v>
      </c>
      <c r="I25" s="9">
        <v>0</v>
      </c>
      <c r="J25" s="9">
        <v>0</v>
      </c>
      <c r="K25" s="9">
        <v>0</v>
      </c>
      <c r="L25" s="9">
        <f t="shared" si="1"/>
        <v>2</v>
      </c>
      <c r="M25" s="9">
        <f t="shared" si="2"/>
        <v>0</v>
      </c>
      <c r="N25" s="803"/>
      <c r="O25" s="296">
        <v>18</v>
      </c>
      <c r="P25" s="296">
        <f t="shared" si="3"/>
        <v>20</v>
      </c>
      <c r="Q25" s="296">
        <v>24</v>
      </c>
      <c r="R25" s="296">
        <f t="shared" si="4"/>
        <v>26</v>
      </c>
      <c r="S25" s="296">
        <v>24</v>
      </c>
      <c r="T25" s="296">
        <f t="shared" si="5"/>
        <v>26</v>
      </c>
    </row>
    <row r="26" spans="1:20" x14ac:dyDescent="0.25">
      <c r="A26" s="498">
        <v>16</v>
      </c>
      <c r="B26" s="205" t="s">
        <v>912</v>
      </c>
      <c r="C26" s="17">
        <v>0</v>
      </c>
      <c r="D26" s="17">
        <v>1</v>
      </c>
      <c r="E26" s="9">
        <v>0</v>
      </c>
      <c r="F26" s="9">
        <v>0</v>
      </c>
      <c r="G26" s="62">
        <f t="shared" si="0"/>
        <v>1</v>
      </c>
      <c r="H26" s="17">
        <v>0</v>
      </c>
      <c r="I26" s="655">
        <v>1</v>
      </c>
      <c r="J26" s="9">
        <v>0</v>
      </c>
      <c r="K26" s="9">
        <v>0</v>
      </c>
      <c r="L26" s="9">
        <f t="shared" si="1"/>
        <v>1</v>
      </c>
      <c r="M26" s="9">
        <f t="shared" si="2"/>
        <v>0</v>
      </c>
      <c r="N26" s="804"/>
      <c r="O26" s="296">
        <v>14</v>
      </c>
      <c r="P26" s="296">
        <f t="shared" si="3"/>
        <v>15</v>
      </c>
      <c r="Q26" s="296">
        <v>28</v>
      </c>
      <c r="R26" s="296">
        <f t="shared" si="4"/>
        <v>29</v>
      </c>
      <c r="S26" s="296">
        <v>28</v>
      </c>
      <c r="T26" s="296">
        <f t="shared" si="5"/>
        <v>29</v>
      </c>
    </row>
    <row r="27" spans="1:20" s="289" customFormat="1" ht="13" x14ac:dyDescent="0.3">
      <c r="A27" s="518"/>
      <c r="B27" s="534" t="s">
        <v>15</v>
      </c>
      <c r="C27" s="25">
        <f>SUM(C11:C26)</f>
        <v>110</v>
      </c>
      <c r="D27" s="25">
        <f>SUM(D11:D26)</f>
        <v>61</v>
      </c>
      <c r="E27" s="25">
        <f>SUM(E11:E26)</f>
        <v>0</v>
      </c>
      <c r="F27" s="25">
        <f>SUM(F11:F26)</f>
        <v>0</v>
      </c>
      <c r="G27" s="423">
        <f>SUM(C27:F27)</f>
        <v>171</v>
      </c>
      <c r="H27" s="423">
        <f>SUM(H11:H26)</f>
        <v>110</v>
      </c>
      <c r="I27" s="25">
        <f>SUM(I11:I26)</f>
        <v>61</v>
      </c>
      <c r="J27" s="651">
        <f>SUM(J11:J26)</f>
        <v>0</v>
      </c>
      <c r="K27" s="9">
        <f>SUM(K11:K26)</f>
        <v>0</v>
      </c>
      <c r="L27" s="25">
        <f>SUM(H27:K27)</f>
        <v>171</v>
      </c>
      <c r="M27" s="25">
        <f>SUM(M11:M26)</f>
        <v>0</v>
      </c>
      <c r="N27" s="25"/>
      <c r="O27" s="289">
        <v>785</v>
      </c>
      <c r="P27" s="289">
        <f>SUM(P11:P26)</f>
        <v>956</v>
      </c>
      <c r="R27" s="289">
        <f>SUM(R11:R26)</f>
        <v>1020</v>
      </c>
      <c r="S27" s="289">
        <f>SUM(S11:S26)</f>
        <v>849</v>
      </c>
      <c r="T27" s="296">
        <f t="shared" si="5"/>
        <v>1020</v>
      </c>
    </row>
    <row r="28" spans="1:20" ht="13" x14ac:dyDescent="0.3">
      <c r="A28" s="593"/>
      <c r="B28" s="576"/>
      <c r="C28" s="576"/>
      <c r="D28" s="576"/>
      <c r="E28" s="576"/>
      <c r="F28" s="576"/>
      <c r="G28" s="576"/>
      <c r="H28" s="576"/>
      <c r="I28" s="286"/>
      <c r="J28" s="576"/>
      <c r="K28" s="576"/>
      <c r="L28" s="576"/>
      <c r="M28" s="576"/>
      <c r="N28" s="576"/>
      <c r="Q28" s="296">
        <f>SUM(Q11:Q27)</f>
        <v>849</v>
      </c>
    </row>
    <row r="29" spans="1:20" x14ac:dyDescent="0.25">
      <c r="A29" s="592" t="s">
        <v>7</v>
      </c>
    </row>
    <row r="30" spans="1:20" x14ac:dyDescent="0.25">
      <c r="A30" s="296" t="s">
        <v>8</v>
      </c>
    </row>
    <row r="31" spans="1:20" ht="13" x14ac:dyDescent="0.3">
      <c r="A31" s="296" t="s">
        <v>9</v>
      </c>
      <c r="K31" s="593" t="s">
        <v>10</v>
      </c>
      <c r="L31" s="593" t="s">
        <v>10</v>
      </c>
      <c r="M31" s="593"/>
      <c r="N31" s="593" t="s">
        <v>10</v>
      </c>
    </row>
    <row r="32" spans="1:20" ht="13" x14ac:dyDescent="0.3">
      <c r="A32" s="280" t="s">
        <v>424</v>
      </c>
      <c r="J32" s="593"/>
      <c r="K32" s="593"/>
      <c r="L32" s="593"/>
    </row>
    <row r="33" spans="1:14" x14ac:dyDescent="0.25">
      <c r="C33" s="280" t="s">
        <v>425</v>
      </c>
      <c r="E33" s="576"/>
      <c r="F33" s="576"/>
      <c r="G33" s="576"/>
      <c r="H33" s="576"/>
      <c r="I33" s="576"/>
      <c r="J33" s="576"/>
      <c r="K33" s="576"/>
      <c r="L33" s="576"/>
      <c r="M33" s="576"/>
    </row>
    <row r="34" spans="1:14" x14ac:dyDescent="0.25">
      <c r="E34" s="576"/>
      <c r="F34" s="576"/>
      <c r="G34" s="576"/>
      <c r="H34" s="576"/>
      <c r="I34" s="576"/>
      <c r="J34" s="576"/>
      <c r="K34" s="576"/>
      <c r="L34" s="576"/>
      <c r="M34" s="576"/>
      <c r="N34" s="576"/>
    </row>
    <row r="35" spans="1:14" x14ac:dyDescent="0.25">
      <c r="E35" s="576"/>
      <c r="F35" s="576"/>
      <c r="G35" s="576"/>
      <c r="H35" s="576"/>
      <c r="I35" s="576"/>
      <c r="J35" s="576"/>
      <c r="K35" s="576"/>
      <c r="L35" s="576"/>
      <c r="M35" s="576"/>
      <c r="N35" s="576"/>
    </row>
    <row r="36" spans="1:14" ht="15.75" customHeight="1" x14ac:dyDescent="0.35">
      <c r="A36" s="617" t="s">
        <v>11</v>
      </c>
      <c r="B36" s="617"/>
      <c r="C36" s="617"/>
      <c r="D36" s="617"/>
      <c r="E36" s="617"/>
      <c r="F36" s="617"/>
      <c r="G36" s="617"/>
      <c r="H36" s="617"/>
      <c r="K36" s="289"/>
      <c r="L36" s="649"/>
      <c r="M36" s="649"/>
      <c r="N36" s="649"/>
    </row>
    <row r="37" spans="1:14" ht="15.75" customHeight="1" x14ac:dyDescent="0.3">
      <c r="A37" s="649"/>
      <c r="B37" s="649"/>
      <c r="C37" s="795" t="s">
        <v>895</v>
      </c>
      <c r="D37" s="795"/>
      <c r="E37" s="795"/>
      <c r="F37" s="649"/>
      <c r="G37" s="649"/>
      <c r="H37" s="649"/>
      <c r="I37" s="649"/>
      <c r="J37" s="649"/>
      <c r="K37" s="785" t="s">
        <v>956</v>
      </c>
      <c r="L37" s="785"/>
      <c r="M37" s="785"/>
      <c r="N37" s="785"/>
    </row>
    <row r="38" spans="1:14" ht="15.5" x14ac:dyDescent="0.3">
      <c r="A38" s="649"/>
      <c r="B38" s="649"/>
      <c r="C38" s="795" t="s">
        <v>918</v>
      </c>
      <c r="D38" s="795"/>
      <c r="E38" s="795"/>
      <c r="F38" s="649"/>
      <c r="G38" s="649"/>
      <c r="H38" s="649"/>
      <c r="I38" s="649"/>
      <c r="J38" s="649"/>
      <c r="K38" s="785" t="s">
        <v>957</v>
      </c>
      <c r="L38" s="785"/>
      <c r="M38" s="785"/>
      <c r="N38" s="785"/>
    </row>
    <row r="39" spans="1:14" ht="13" x14ac:dyDescent="0.3">
      <c r="C39" s="388"/>
      <c r="D39" s="606" t="s">
        <v>896</v>
      </c>
      <c r="E39" s="388"/>
      <c r="K39" s="785" t="s">
        <v>958</v>
      </c>
      <c r="L39" s="785"/>
      <c r="M39" s="785"/>
      <c r="N39" s="785"/>
    </row>
    <row r="40" spans="1:14" x14ac:dyDescent="0.25">
      <c r="A40" s="800"/>
      <c r="B40" s="800"/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</row>
  </sheetData>
  <mergeCells count="19">
    <mergeCell ref="A7:B7"/>
    <mergeCell ref="D1:J1"/>
    <mergeCell ref="A2:N2"/>
    <mergeCell ref="A3:N3"/>
    <mergeCell ref="A5:N5"/>
    <mergeCell ref="L7:N7"/>
    <mergeCell ref="A40:N40"/>
    <mergeCell ref="N8:N9"/>
    <mergeCell ref="A8:A9"/>
    <mergeCell ref="B8:B9"/>
    <mergeCell ref="C8:G8"/>
    <mergeCell ref="H8:L8"/>
    <mergeCell ref="M8:M9"/>
    <mergeCell ref="C37:E37"/>
    <mergeCell ref="C38:E38"/>
    <mergeCell ref="N11:N26"/>
    <mergeCell ref="K37:N37"/>
    <mergeCell ref="K38:N38"/>
    <mergeCell ref="K39:N39"/>
  </mergeCells>
  <phoneticPr fontId="0" type="noConversion"/>
  <printOptions horizontalCentered="1"/>
  <pageMargins left="0.70866141732283472" right="0.70866141732283472" top="0.81" bottom="0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40"/>
  <sheetViews>
    <sheetView view="pageBreakPreview" topLeftCell="B5" zoomScale="90" zoomScaleSheetLayoutView="90" workbookViewId="0">
      <selection activeCell="G22" sqref="G22"/>
    </sheetView>
  </sheetViews>
  <sheetFormatPr defaultRowHeight="12.5" x14ac:dyDescent="0.25"/>
  <cols>
    <col min="1" max="1" width="5.1796875" style="280" customWidth="1"/>
    <col min="2" max="2" width="13.26953125" style="280" customWidth="1"/>
    <col min="3" max="3" width="10.26953125" style="280" customWidth="1"/>
    <col min="4" max="4" width="9.26953125" style="280" customWidth="1"/>
    <col min="5" max="6" width="9.1796875" style="280"/>
    <col min="7" max="7" width="11.7265625" style="280" customWidth="1"/>
    <col min="8" max="8" width="11" style="280" customWidth="1"/>
    <col min="9" max="9" width="9.7265625" style="280" customWidth="1"/>
    <col min="10" max="10" width="9.54296875" style="280" customWidth="1"/>
    <col min="11" max="11" width="11.7265625" style="280" customWidth="1"/>
    <col min="12" max="12" width="10.7265625" style="280" customWidth="1"/>
    <col min="13" max="13" width="10.54296875" style="280" customWidth="1"/>
    <col min="14" max="14" width="9.26953125" style="280" customWidth="1"/>
    <col min="15" max="15" width="8.81640625" style="280" customWidth="1"/>
    <col min="16" max="16" width="9.54296875" style="280" bestFit="1" customWidth="1"/>
    <col min="17" max="17" width="11" style="280" customWidth="1"/>
    <col min="18" max="16384" width="8.7265625" style="280"/>
  </cols>
  <sheetData>
    <row r="1" spans="1:28" s="296" customFormat="1" ht="12.75" customHeight="1" x14ac:dyDescent="0.3"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806" t="s">
        <v>56</v>
      </c>
      <c r="P1" s="806"/>
      <c r="Q1" s="806"/>
    </row>
    <row r="2" spans="1:28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583"/>
      <c r="N2" s="583"/>
      <c r="O2" s="583"/>
      <c r="P2" s="583"/>
    </row>
    <row r="3" spans="1:28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584"/>
      <c r="N3" s="584"/>
      <c r="O3" s="584"/>
      <c r="P3" s="584"/>
    </row>
    <row r="4" spans="1:28" s="296" customFormat="1" ht="11.25" customHeight="1" x14ac:dyDescent="0.25"/>
    <row r="5" spans="1:28" s="296" customFormat="1" ht="15.75" customHeight="1" x14ac:dyDescent="0.35">
      <c r="A5" s="805" t="s">
        <v>796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280"/>
    </row>
    <row r="7" spans="1:28" ht="17.5" customHeight="1" x14ac:dyDescent="0.3">
      <c r="A7" s="791" t="s">
        <v>894</v>
      </c>
      <c r="B7" s="791"/>
      <c r="N7" s="812" t="s">
        <v>829</v>
      </c>
      <c r="O7" s="812"/>
      <c r="P7" s="812"/>
      <c r="Q7" s="812"/>
    </row>
    <row r="8" spans="1:28" ht="24" customHeight="1" x14ac:dyDescent="0.25">
      <c r="A8" s="794" t="s">
        <v>2</v>
      </c>
      <c r="B8" s="794" t="s">
        <v>3</v>
      </c>
      <c r="C8" s="807" t="s">
        <v>759</v>
      </c>
      <c r="D8" s="807"/>
      <c r="E8" s="807"/>
      <c r="F8" s="807"/>
      <c r="G8" s="807"/>
      <c r="H8" s="808" t="s">
        <v>630</v>
      </c>
      <c r="I8" s="807"/>
      <c r="J8" s="807"/>
      <c r="K8" s="807"/>
      <c r="L8" s="807"/>
      <c r="M8" s="809" t="s">
        <v>105</v>
      </c>
      <c r="N8" s="810"/>
      <c r="O8" s="810"/>
      <c r="P8" s="810"/>
      <c r="Q8" s="811"/>
    </row>
    <row r="9" spans="1:28" s="289" customFormat="1" ht="60" customHeight="1" x14ac:dyDescent="0.3">
      <c r="A9" s="794"/>
      <c r="B9" s="794"/>
      <c r="C9" s="566" t="s">
        <v>205</v>
      </c>
      <c r="D9" s="566" t="s">
        <v>206</v>
      </c>
      <c r="E9" s="566" t="s">
        <v>351</v>
      </c>
      <c r="F9" s="566" t="s">
        <v>212</v>
      </c>
      <c r="G9" s="566" t="s">
        <v>110</v>
      </c>
      <c r="H9" s="568" t="s">
        <v>205</v>
      </c>
      <c r="I9" s="566" t="s">
        <v>206</v>
      </c>
      <c r="J9" s="566" t="s">
        <v>351</v>
      </c>
      <c r="K9" s="567" t="s">
        <v>212</v>
      </c>
      <c r="L9" s="566" t="s">
        <v>354</v>
      </c>
      <c r="M9" s="566" t="s">
        <v>205</v>
      </c>
      <c r="N9" s="566" t="s">
        <v>206</v>
      </c>
      <c r="O9" s="566" t="s">
        <v>351</v>
      </c>
      <c r="P9" s="567" t="s">
        <v>932</v>
      </c>
      <c r="Q9" s="566" t="s">
        <v>112</v>
      </c>
      <c r="R9" s="288"/>
    </row>
    <row r="10" spans="1:28" s="586" customFormat="1" ht="13" x14ac:dyDescent="0.3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5">
        <v>6</v>
      </c>
      <c r="G10" s="585">
        <v>7</v>
      </c>
      <c r="H10" s="585">
        <v>8</v>
      </c>
      <c r="I10" s="585">
        <v>9</v>
      </c>
      <c r="J10" s="585">
        <v>10</v>
      </c>
      <c r="K10" s="585">
        <v>11</v>
      </c>
      <c r="L10" s="585">
        <v>12</v>
      </c>
      <c r="M10" s="585">
        <v>13</v>
      </c>
      <c r="N10" s="585">
        <v>14</v>
      </c>
      <c r="O10" s="585">
        <v>15</v>
      </c>
      <c r="P10" s="585">
        <v>16</v>
      </c>
      <c r="Q10" s="585">
        <v>17</v>
      </c>
      <c r="X10" s="586">
        <v>1872847</v>
      </c>
      <c r="Y10" s="586">
        <v>250284</v>
      </c>
      <c r="Z10" s="586">
        <v>0</v>
      </c>
      <c r="AA10" s="586">
        <v>0</v>
      </c>
      <c r="AB10" s="586">
        <v>2123131</v>
      </c>
    </row>
    <row r="11" spans="1:28" x14ac:dyDescent="0.25">
      <c r="A11" s="498">
        <v>1</v>
      </c>
      <c r="B11" s="205" t="s">
        <v>897</v>
      </c>
      <c r="C11" s="284">
        <v>9220</v>
      </c>
      <c r="D11" s="284">
        <v>1539</v>
      </c>
      <c r="E11" s="284">
        <v>0</v>
      </c>
      <c r="F11" s="284">
        <v>0</v>
      </c>
      <c r="G11" s="284">
        <v>10759</v>
      </c>
      <c r="H11" s="537">
        <v>6983</v>
      </c>
      <c r="I11" s="284">
        <v>1166</v>
      </c>
      <c r="J11" s="284">
        <v>0</v>
      </c>
      <c r="K11" s="284">
        <v>0</v>
      </c>
      <c r="L11" s="284">
        <v>8149</v>
      </c>
      <c r="M11" s="284">
        <v>1480436</v>
      </c>
      <c r="N11" s="284">
        <v>247114</v>
      </c>
      <c r="O11" s="284">
        <v>0</v>
      </c>
      <c r="P11" s="284">
        <v>0</v>
      </c>
      <c r="Q11" s="284">
        <v>1727550</v>
      </c>
      <c r="R11" s="280">
        <f>(167+168)/2</f>
        <v>167.5</v>
      </c>
      <c r="S11" s="280">
        <f>ROUND(M11/R11,0)</f>
        <v>8838</v>
      </c>
      <c r="T11" s="280">
        <f>ROUND(N11/R11,0)</f>
        <v>1475</v>
      </c>
      <c r="U11" s="280">
        <v>5336</v>
      </c>
      <c r="V11" s="280">
        <f>U11+U12</f>
        <v>10759</v>
      </c>
      <c r="X11" s="280">
        <v>736931</v>
      </c>
      <c r="Y11" s="280">
        <v>98482</v>
      </c>
      <c r="Z11" s="280">
        <v>0</v>
      </c>
      <c r="AA11" s="280">
        <v>0</v>
      </c>
      <c r="AB11" s="280">
        <v>835413</v>
      </c>
    </row>
    <row r="12" spans="1:28" x14ac:dyDescent="0.25">
      <c r="A12" s="498">
        <v>2</v>
      </c>
      <c r="B12" s="205" t="s">
        <v>898</v>
      </c>
      <c r="C12" s="284">
        <v>8896</v>
      </c>
      <c r="D12" s="284">
        <v>1919</v>
      </c>
      <c r="E12" s="284">
        <v>0</v>
      </c>
      <c r="F12" s="284">
        <v>0</v>
      </c>
      <c r="G12" s="284">
        <v>10815</v>
      </c>
      <c r="H12" s="537">
        <v>7726</v>
      </c>
      <c r="I12" s="284">
        <v>1667</v>
      </c>
      <c r="J12" s="284">
        <v>0</v>
      </c>
      <c r="K12" s="284">
        <v>0</v>
      </c>
      <c r="L12" s="284">
        <v>9393</v>
      </c>
      <c r="M12" s="284">
        <v>1676525</v>
      </c>
      <c r="N12" s="284">
        <v>361651</v>
      </c>
      <c r="O12" s="284">
        <v>0</v>
      </c>
      <c r="P12" s="284">
        <v>0</v>
      </c>
      <c r="Q12" s="284">
        <v>2038176</v>
      </c>
      <c r="R12" s="280">
        <v>173</v>
      </c>
      <c r="S12" s="280">
        <f t="shared" ref="S12:S26" si="0">ROUND(M12/R12,0)</f>
        <v>9691</v>
      </c>
      <c r="T12" s="280">
        <f t="shared" ref="T12:T26" si="1">ROUND(N12/R12,0)</f>
        <v>2090</v>
      </c>
      <c r="U12" s="280">
        <v>5423</v>
      </c>
      <c r="X12" s="280">
        <f>SUM(X10:X11)</f>
        <v>2609778</v>
      </c>
      <c r="Y12" s="280">
        <f>SUM(Y10:Y11)</f>
        <v>348766</v>
      </c>
      <c r="Z12" s="280">
        <f>SUM(Z10:Z11)</f>
        <v>0</v>
      </c>
      <c r="AA12" s="280">
        <f>SUM(AA10:AA11)</f>
        <v>0</v>
      </c>
      <c r="AB12" s="280">
        <f>SUM(AB10:AB11)</f>
        <v>2958544</v>
      </c>
    </row>
    <row r="13" spans="1:28" x14ac:dyDescent="0.25">
      <c r="A13" s="498">
        <v>3</v>
      </c>
      <c r="B13" s="205" t="s">
        <v>910</v>
      </c>
      <c r="C13" s="284">
        <v>4578</v>
      </c>
      <c r="D13" s="284">
        <v>606</v>
      </c>
      <c r="E13" s="284">
        <v>0</v>
      </c>
      <c r="F13" s="284">
        <v>0</v>
      </c>
      <c r="G13" s="284">
        <v>5184</v>
      </c>
      <c r="H13" s="537">
        <v>3925</v>
      </c>
      <c r="I13" s="284">
        <v>519</v>
      </c>
      <c r="J13" s="284">
        <v>0</v>
      </c>
      <c r="K13" s="284">
        <v>0</v>
      </c>
      <c r="L13" s="284">
        <v>4444</v>
      </c>
      <c r="M13" s="284">
        <v>820185</v>
      </c>
      <c r="N13" s="284">
        <v>108570</v>
      </c>
      <c r="O13" s="284">
        <v>0</v>
      </c>
      <c r="P13" s="284">
        <v>0</v>
      </c>
      <c r="Q13" s="284">
        <v>928755</v>
      </c>
      <c r="R13" s="280">
        <v>165</v>
      </c>
      <c r="S13" s="280">
        <f t="shared" si="0"/>
        <v>4971</v>
      </c>
      <c r="T13" s="280">
        <f t="shared" si="1"/>
        <v>658</v>
      </c>
      <c r="U13" s="280">
        <v>10815</v>
      </c>
    </row>
    <row r="14" spans="1:28" x14ac:dyDescent="0.25">
      <c r="A14" s="498">
        <v>4</v>
      </c>
      <c r="B14" s="205" t="s">
        <v>899</v>
      </c>
      <c r="C14" s="284">
        <v>8117</v>
      </c>
      <c r="D14" s="284">
        <v>1649</v>
      </c>
      <c r="E14" s="284">
        <v>0</v>
      </c>
      <c r="F14" s="284">
        <v>0</v>
      </c>
      <c r="G14" s="284">
        <v>9766</v>
      </c>
      <c r="H14" s="537">
        <v>6722</v>
      </c>
      <c r="I14" s="284">
        <v>1366</v>
      </c>
      <c r="J14" s="284">
        <v>0</v>
      </c>
      <c r="K14" s="284">
        <v>0</v>
      </c>
      <c r="L14" s="284">
        <v>8088</v>
      </c>
      <c r="M14" s="284">
        <v>1418353</v>
      </c>
      <c r="N14" s="284">
        <v>288144</v>
      </c>
      <c r="O14" s="284">
        <v>0</v>
      </c>
      <c r="P14" s="284">
        <v>0</v>
      </c>
      <c r="Q14" s="284">
        <v>1706497</v>
      </c>
      <c r="R14" s="280">
        <v>167</v>
      </c>
      <c r="S14" s="280">
        <f t="shared" si="0"/>
        <v>8493</v>
      </c>
      <c r="T14" s="280">
        <f t="shared" si="1"/>
        <v>1725</v>
      </c>
      <c r="U14" s="280">
        <v>5184</v>
      </c>
    </row>
    <row r="15" spans="1:28" x14ac:dyDescent="0.25">
      <c r="A15" s="498">
        <v>5</v>
      </c>
      <c r="B15" s="205" t="s">
        <v>900</v>
      </c>
      <c r="C15" s="284">
        <v>3173</v>
      </c>
      <c r="D15" s="284">
        <v>448</v>
      </c>
      <c r="E15" s="284">
        <v>0</v>
      </c>
      <c r="F15" s="284">
        <v>0</v>
      </c>
      <c r="G15" s="284">
        <v>3621</v>
      </c>
      <c r="H15" s="537">
        <v>2882</v>
      </c>
      <c r="I15" s="284">
        <v>407</v>
      </c>
      <c r="J15" s="284">
        <v>0</v>
      </c>
      <c r="K15" s="284">
        <v>0</v>
      </c>
      <c r="L15" s="284">
        <v>3289</v>
      </c>
      <c r="M15" s="284">
        <v>599378</v>
      </c>
      <c r="N15" s="284">
        <v>84627</v>
      </c>
      <c r="O15" s="284">
        <v>0</v>
      </c>
      <c r="P15" s="284">
        <v>0</v>
      </c>
      <c r="Q15" s="284">
        <v>684005</v>
      </c>
      <c r="R15" s="280">
        <v>164</v>
      </c>
      <c r="S15" s="280">
        <f t="shared" si="0"/>
        <v>3655</v>
      </c>
      <c r="T15" s="280">
        <f t="shared" si="1"/>
        <v>516</v>
      </c>
      <c r="U15" s="280">
        <v>9766</v>
      </c>
    </row>
    <row r="16" spans="1:28" x14ac:dyDescent="0.25">
      <c r="A16" s="498">
        <v>6</v>
      </c>
      <c r="B16" s="205" t="s">
        <v>901</v>
      </c>
      <c r="C16" s="284">
        <v>6024</v>
      </c>
      <c r="D16" s="284">
        <v>1558</v>
      </c>
      <c r="E16" s="284">
        <v>0</v>
      </c>
      <c r="F16" s="284">
        <v>0</v>
      </c>
      <c r="G16" s="284">
        <v>7582</v>
      </c>
      <c r="H16" s="537">
        <v>5916</v>
      </c>
      <c r="I16" s="284">
        <v>1530</v>
      </c>
      <c r="J16" s="284">
        <v>0</v>
      </c>
      <c r="K16" s="284">
        <v>0</v>
      </c>
      <c r="L16" s="284">
        <v>7446</v>
      </c>
      <c r="M16" s="284">
        <v>1230462</v>
      </c>
      <c r="N16" s="284">
        <v>318237</v>
      </c>
      <c r="O16" s="284">
        <v>0</v>
      </c>
      <c r="P16" s="284">
        <v>0</v>
      </c>
      <c r="Q16" s="284">
        <v>1548699</v>
      </c>
      <c r="R16" s="280">
        <v>164</v>
      </c>
      <c r="S16" s="280">
        <f t="shared" si="0"/>
        <v>7503</v>
      </c>
      <c r="T16" s="280">
        <f t="shared" si="1"/>
        <v>1940</v>
      </c>
      <c r="U16" s="280">
        <v>3591</v>
      </c>
    </row>
    <row r="17" spans="1:24" ht="14.5" x14ac:dyDescent="0.35">
      <c r="A17" s="498">
        <v>7</v>
      </c>
      <c r="B17" s="205" t="s">
        <v>902</v>
      </c>
      <c r="C17" s="587">
        <v>9388</v>
      </c>
      <c r="D17" s="587">
        <v>1422</v>
      </c>
      <c r="E17" s="284">
        <v>0</v>
      </c>
      <c r="F17" s="284">
        <v>0</v>
      </c>
      <c r="G17" s="587">
        <v>10810</v>
      </c>
      <c r="H17" s="588">
        <v>7825</v>
      </c>
      <c r="I17" s="588">
        <v>1185</v>
      </c>
      <c r="J17" s="284">
        <v>0</v>
      </c>
      <c r="K17" s="284">
        <v>0</v>
      </c>
      <c r="L17" s="284">
        <v>9010</v>
      </c>
      <c r="M17" s="589">
        <v>1682404</v>
      </c>
      <c r="N17" s="589">
        <v>254834</v>
      </c>
      <c r="O17" s="284">
        <v>0</v>
      </c>
      <c r="P17" s="284">
        <v>0</v>
      </c>
      <c r="Q17" s="284">
        <v>1937238</v>
      </c>
      <c r="R17" s="280">
        <v>171</v>
      </c>
      <c r="S17" s="280">
        <f t="shared" si="0"/>
        <v>9839</v>
      </c>
      <c r="T17" s="280">
        <f t="shared" si="1"/>
        <v>1490</v>
      </c>
      <c r="U17" s="280">
        <v>7582</v>
      </c>
      <c r="V17" s="280">
        <v>2462196</v>
      </c>
      <c r="W17" s="280">
        <v>348766</v>
      </c>
      <c r="X17" s="280">
        <f>SUM(V17:W17)</f>
        <v>2810962</v>
      </c>
    </row>
    <row r="18" spans="1:24" ht="14.5" x14ac:dyDescent="0.35">
      <c r="A18" s="498">
        <v>8</v>
      </c>
      <c r="B18" s="205" t="s">
        <v>903</v>
      </c>
      <c r="C18" s="587">
        <v>3694</v>
      </c>
      <c r="D18" s="587">
        <v>559</v>
      </c>
      <c r="E18" s="284">
        <v>0</v>
      </c>
      <c r="F18" s="284">
        <v>0</v>
      </c>
      <c r="G18" s="587">
        <v>4253</v>
      </c>
      <c r="H18" s="588">
        <v>3079</v>
      </c>
      <c r="I18" s="588">
        <v>466</v>
      </c>
      <c r="J18" s="284">
        <v>0</v>
      </c>
      <c r="K18" s="284">
        <v>0</v>
      </c>
      <c r="L18" s="284">
        <v>3545</v>
      </c>
      <c r="M18" s="589">
        <v>662020</v>
      </c>
      <c r="N18" s="589">
        <v>100181</v>
      </c>
      <c r="O18" s="284">
        <v>0</v>
      </c>
      <c r="P18" s="284">
        <v>0</v>
      </c>
      <c r="Q18" s="284">
        <v>762201</v>
      </c>
      <c r="R18" s="280">
        <v>0</v>
      </c>
      <c r="U18" s="280">
        <v>15063</v>
      </c>
    </row>
    <row r="19" spans="1:24" x14ac:dyDescent="0.25">
      <c r="A19" s="498">
        <v>9</v>
      </c>
      <c r="B19" s="205" t="s">
        <v>904</v>
      </c>
      <c r="C19" s="284">
        <v>15381</v>
      </c>
      <c r="D19" s="284">
        <v>690</v>
      </c>
      <c r="E19" s="284">
        <v>0</v>
      </c>
      <c r="F19" s="284">
        <v>0</v>
      </c>
      <c r="G19" s="284">
        <v>16071</v>
      </c>
      <c r="H19" s="537">
        <v>12845</v>
      </c>
      <c r="I19" s="284">
        <v>576</v>
      </c>
      <c r="J19" s="284">
        <v>0</v>
      </c>
      <c r="K19" s="284">
        <v>0</v>
      </c>
      <c r="L19" s="284">
        <v>13421</v>
      </c>
      <c r="M19" s="284">
        <v>2787425</v>
      </c>
      <c r="N19" s="284">
        <v>125045</v>
      </c>
      <c r="O19" s="284">
        <v>0</v>
      </c>
      <c r="P19" s="284">
        <v>0</v>
      </c>
      <c r="Q19" s="284">
        <v>2912470</v>
      </c>
      <c r="R19" s="280">
        <v>173</v>
      </c>
      <c r="S19" s="280">
        <f t="shared" si="0"/>
        <v>16112</v>
      </c>
      <c r="T19" s="280">
        <f t="shared" si="1"/>
        <v>723</v>
      </c>
      <c r="V19" s="280">
        <v>2713271</v>
      </c>
      <c r="W19" s="280">
        <v>133167</v>
      </c>
      <c r="X19" s="280">
        <f>SUM(V19:W19)</f>
        <v>2846438</v>
      </c>
    </row>
    <row r="20" spans="1:24" x14ac:dyDescent="0.25">
      <c r="A20" s="498">
        <v>10</v>
      </c>
      <c r="B20" s="205" t="s">
        <v>905</v>
      </c>
      <c r="C20" s="284">
        <v>12161</v>
      </c>
      <c r="D20" s="284">
        <v>2136</v>
      </c>
      <c r="E20" s="284">
        <v>0</v>
      </c>
      <c r="F20" s="284">
        <v>0</v>
      </c>
      <c r="G20" s="284">
        <v>14297</v>
      </c>
      <c r="H20" s="537">
        <v>10621</v>
      </c>
      <c r="I20" s="284">
        <v>1866</v>
      </c>
      <c r="J20" s="284">
        <v>0</v>
      </c>
      <c r="K20" s="284">
        <v>0</v>
      </c>
      <c r="L20" s="284">
        <v>12487</v>
      </c>
      <c r="M20" s="284">
        <v>2304830</v>
      </c>
      <c r="N20" s="284">
        <v>404828</v>
      </c>
      <c r="O20" s="284">
        <v>0</v>
      </c>
      <c r="P20" s="284">
        <v>0</v>
      </c>
      <c r="Q20" s="284">
        <v>2709658</v>
      </c>
      <c r="R20" s="280">
        <v>173</v>
      </c>
      <c r="S20" s="280">
        <f t="shared" si="0"/>
        <v>13323</v>
      </c>
      <c r="T20" s="280">
        <f t="shared" si="1"/>
        <v>2340</v>
      </c>
      <c r="U20" s="280">
        <v>16071</v>
      </c>
      <c r="V20" s="280">
        <f>SUM(V19)</f>
        <v>2713271</v>
      </c>
      <c r="W20" s="280">
        <f>SUM(W19)</f>
        <v>133167</v>
      </c>
      <c r="X20" s="280">
        <f>SUM(V20:W20)</f>
        <v>2846438</v>
      </c>
    </row>
    <row r="21" spans="1:24" x14ac:dyDescent="0.25">
      <c r="A21" s="498">
        <v>11</v>
      </c>
      <c r="B21" s="205" t="s">
        <v>906</v>
      </c>
      <c r="C21" s="284">
        <v>7312</v>
      </c>
      <c r="D21" s="284">
        <v>429</v>
      </c>
      <c r="E21" s="284">
        <v>0</v>
      </c>
      <c r="F21" s="284">
        <v>0</v>
      </c>
      <c r="G21" s="284">
        <v>7741</v>
      </c>
      <c r="H21" s="537">
        <v>6751</v>
      </c>
      <c r="I21" s="284">
        <v>396</v>
      </c>
      <c r="J21" s="284">
        <v>0</v>
      </c>
      <c r="K21" s="284">
        <v>0</v>
      </c>
      <c r="L21" s="284">
        <v>7147</v>
      </c>
      <c r="M21" s="284">
        <v>1397397</v>
      </c>
      <c r="N21" s="284">
        <v>81986</v>
      </c>
      <c r="O21" s="284">
        <v>0</v>
      </c>
      <c r="P21" s="284">
        <v>0</v>
      </c>
      <c r="Q21" s="284">
        <v>1479383</v>
      </c>
      <c r="R21" s="280">
        <v>163</v>
      </c>
      <c r="S21" s="280">
        <f t="shared" si="0"/>
        <v>8573</v>
      </c>
      <c r="T21" s="280">
        <f t="shared" si="1"/>
        <v>503</v>
      </c>
      <c r="U21" s="280">
        <v>14297</v>
      </c>
      <c r="X21" s="280">
        <f t="shared" ref="X21:X26" si="2">SUM(V21:W21)</f>
        <v>0</v>
      </c>
    </row>
    <row r="22" spans="1:24" x14ac:dyDescent="0.25">
      <c r="A22" s="498">
        <v>12</v>
      </c>
      <c r="B22" s="205" t="s">
        <v>907</v>
      </c>
      <c r="C22" s="284">
        <v>4090</v>
      </c>
      <c r="D22" s="284">
        <v>430</v>
      </c>
      <c r="E22" s="284">
        <v>0</v>
      </c>
      <c r="F22" s="284">
        <v>0</v>
      </c>
      <c r="G22" s="284">
        <v>4520</v>
      </c>
      <c r="H22" s="537">
        <v>3587</v>
      </c>
      <c r="I22" s="284">
        <v>377</v>
      </c>
      <c r="J22" s="284">
        <v>0</v>
      </c>
      <c r="K22" s="284">
        <v>0</v>
      </c>
      <c r="L22" s="284">
        <v>3964</v>
      </c>
      <c r="M22" s="284">
        <v>774841</v>
      </c>
      <c r="N22" s="284">
        <v>81463</v>
      </c>
      <c r="O22" s="284">
        <v>0</v>
      </c>
      <c r="P22" s="284">
        <v>0</v>
      </c>
      <c r="Q22" s="284">
        <v>856304</v>
      </c>
      <c r="R22" s="280">
        <v>172</v>
      </c>
      <c r="S22" s="280">
        <f t="shared" si="0"/>
        <v>4505</v>
      </c>
      <c r="T22" s="280">
        <f t="shared" si="1"/>
        <v>474</v>
      </c>
      <c r="U22" s="280">
        <v>7741</v>
      </c>
      <c r="X22" s="280">
        <f t="shared" si="2"/>
        <v>0</v>
      </c>
    </row>
    <row r="23" spans="1:24" x14ac:dyDescent="0.25">
      <c r="A23" s="498">
        <v>13</v>
      </c>
      <c r="B23" s="205" t="s">
        <v>908</v>
      </c>
      <c r="C23" s="284">
        <v>12683</v>
      </c>
      <c r="D23" s="284">
        <v>1972</v>
      </c>
      <c r="E23" s="284">
        <v>0</v>
      </c>
      <c r="F23" s="284">
        <v>0</v>
      </c>
      <c r="G23" s="284">
        <v>14655</v>
      </c>
      <c r="H23" s="537">
        <v>10941</v>
      </c>
      <c r="I23" s="284">
        <v>1701</v>
      </c>
      <c r="J23" s="284">
        <v>0</v>
      </c>
      <c r="K23" s="284">
        <v>0</v>
      </c>
      <c r="L23" s="284">
        <v>12642</v>
      </c>
      <c r="M23" s="284">
        <v>2330370</v>
      </c>
      <c r="N23" s="284">
        <v>362335</v>
      </c>
      <c r="O23" s="284">
        <v>0</v>
      </c>
      <c r="P23" s="284">
        <v>0</v>
      </c>
      <c r="Q23" s="284">
        <v>2692705</v>
      </c>
      <c r="R23" s="280">
        <v>169</v>
      </c>
      <c r="S23" s="280">
        <f t="shared" si="0"/>
        <v>13789</v>
      </c>
      <c r="T23" s="280">
        <f t="shared" si="1"/>
        <v>2144</v>
      </c>
      <c r="U23" s="280">
        <v>4520</v>
      </c>
      <c r="V23" s="280">
        <v>2167047</v>
      </c>
      <c r="W23" s="280">
        <v>404401</v>
      </c>
      <c r="X23" s="280">
        <f t="shared" si="2"/>
        <v>2571448</v>
      </c>
    </row>
    <row r="24" spans="1:24" x14ac:dyDescent="0.25">
      <c r="A24" s="498">
        <v>14</v>
      </c>
      <c r="B24" s="205" t="s">
        <v>909</v>
      </c>
      <c r="C24" s="284">
        <v>3060</v>
      </c>
      <c r="D24" s="284">
        <v>685</v>
      </c>
      <c r="E24" s="284">
        <v>0</v>
      </c>
      <c r="F24" s="284">
        <v>0</v>
      </c>
      <c r="G24" s="284">
        <v>3745</v>
      </c>
      <c r="H24" s="537">
        <v>2660</v>
      </c>
      <c r="I24" s="284">
        <v>596</v>
      </c>
      <c r="J24" s="284">
        <v>0</v>
      </c>
      <c r="K24" s="284">
        <v>0</v>
      </c>
      <c r="L24" s="284">
        <v>3256</v>
      </c>
      <c r="M24" s="284">
        <v>563972</v>
      </c>
      <c r="N24" s="284">
        <v>126249</v>
      </c>
      <c r="O24" s="284">
        <v>0</v>
      </c>
      <c r="P24" s="284">
        <v>0</v>
      </c>
      <c r="Q24" s="284">
        <v>690221</v>
      </c>
      <c r="R24" s="280">
        <v>168</v>
      </c>
      <c r="S24" s="280">
        <f t="shared" si="0"/>
        <v>3357</v>
      </c>
      <c r="T24" s="280">
        <f t="shared" si="1"/>
        <v>751</v>
      </c>
      <c r="U24" s="280">
        <v>14655</v>
      </c>
      <c r="V24" s="280">
        <v>575642</v>
      </c>
      <c r="W24" s="280">
        <v>133605</v>
      </c>
      <c r="X24" s="280">
        <f t="shared" si="2"/>
        <v>709247</v>
      </c>
    </row>
    <row r="25" spans="1:24" x14ac:dyDescent="0.25">
      <c r="A25" s="498">
        <v>15</v>
      </c>
      <c r="B25" s="205" t="s">
        <v>911</v>
      </c>
      <c r="C25" s="284">
        <v>5022</v>
      </c>
      <c r="D25" s="284">
        <v>608</v>
      </c>
      <c r="E25" s="284">
        <v>0</v>
      </c>
      <c r="F25" s="284">
        <v>0</v>
      </c>
      <c r="G25" s="284">
        <v>5630</v>
      </c>
      <c r="H25" s="537">
        <v>4620</v>
      </c>
      <c r="I25" s="284">
        <v>559</v>
      </c>
      <c r="J25" s="284">
        <v>0</v>
      </c>
      <c r="K25" s="284">
        <v>0</v>
      </c>
      <c r="L25" s="284">
        <v>5179</v>
      </c>
      <c r="M25" s="284">
        <v>993224</v>
      </c>
      <c r="N25" s="284">
        <v>120247</v>
      </c>
      <c r="O25" s="284">
        <v>0</v>
      </c>
      <c r="P25" s="284">
        <v>0</v>
      </c>
      <c r="Q25" s="284">
        <v>1113471</v>
      </c>
      <c r="R25" s="280">
        <v>171</v>
      </c>
      <c r="S25" s="280">
        <f t="shared" si="0"/>
        <v>5808</v>
      </c>
      <c r="T25" s="280">
        <f t="shared" si="1"/>
        <v>703</v>
      </c>
      <c r="U25" s="280">
        <v>3792</v>
      </c>
      <c r="X25" s="280">
        <f t="shared" si="2"/>
        <v>0</v>
      </c>
    </row>
    <row r="26" spans="1:24" ht="13" x14ac:dyDescent="0.3">
      <c r="A26" s="498">
        <v>16</v>
      </c>
      <c r="B26" s="205" t="s">
        <v>912</v>
      </c>
      <c r="C26" s="284">
        <v>2590</v>
      </c>
      <c r="D26" s="284">
        <v>422</v>
      </c>
      <c r="E26" s="284">
        <v>0</v>
      </c>
      <c r="F26" s="284">
        <v>0</v>
      </c>
      <c r="G26" s="284">
        <v>3012</v>
      </c>
      <c r="H26" s="537">
        <v>2537</v>
      </c>
      <c r="I26" s="284">
        <v>413</v>
      </c>
      <c r="J26" s="284">
        <v>0</v>
      </c>
      <c r="K26" s="284">
        <v>0</v>
      </c>
      <c r="L26" s="284">
        <v>2950</v>
      </c>
      <c r="M26" s="534">
        <v>542921</v>
      </c>
      <c r="N26" s="534">
        <v>88461</v>
      </c>
      <c r="O26" s="284">
        <v>0</v>
      </c>
      <c r="P26" s="284">
        <v>0</v>
      </c>
      <c r="Q26" s="284">
        <v>631382</v>
      </c>
      <c r="R26" s="289">
        <v>170</v>
      </c>
      <c r="S26" s="280">
        <f t="shared" si="0"/>
        <v>3194</v>
      </c>
      <c r="T26" s="280">
        <f t="shared" si="1"/>
        <v>520</v>
      </c>
      <c r="U26" s="280">
        <v>5630</v>
      </c>
      <c r="V26" s="280">
        <v>527579</v>
      </c>
      <c r="W26" s="280">
        <v>85766</v>
      </c>
      <c r="X26" s="280">
        <f t="shared" si="2"/>
        <v>613345</v>
      </c>
    </row>
    <row r="27" spans="1:24" s="289" customFormat="1" ht="13" x14ac:dyDescent="0.3">
      <c r="A27" s="518"/>
      <c r="B27" s="534" t="s">
        <v>15</v>
      </c>
      <c r="C27" s="534">
        <v>115389</v>
      </c>
      <c r="D27" s="534">
        <v>17072</v>
      </c>
      <c r="E27" s="534">
        <v>0</v>
      </c>
      <c r="F27" s="534">
        <v>0</v>
      </c>
      <c r="G27" s="534">
        <v>132461</v>
      </c>
      <c r="H27" s="590">
        <v>99620</v>
      </c>
      <c r="I27" s="534">
        <v>14790</v>
      </c>
      <c r="J27" s="534">
        <v>0</v>
      </c>
      <c r="K27" s="534">
        <v>0</v>
      </c>
      <c r="L27" s="534">
        <v>114410</v>
      </c>
      <c r="M27" s="534">
        <v>21264743</v>
      </c>
      <c r="N27" s="534">
        <v>3153972</v>
      </c>
      <c r="O27" s="534">
        <v>0</v>
      </c>
      <c r="P27" s="534">
        <v>0</v>
      </c>
      <c r="Q27" s="534">
        <v>24418715</v>
      </c>
      <c r="S27" s="289">
        <f>SUM(S11:S26)</f>
        <v>121651</v>
      </c>
      <c r="T27" s="289">
        <f>SUM(T11:T26)</f>
        <v>18052</v>
      </c>
      <c r="U27" s="289">
        <v>2865</v>
      </c>
    </row>
    <row r="28" spans="1:24" x14ac:dyDescent="0.25">
      <c r="A28" s="591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U28" s="280">
        <f>SUM(U11:U27)</f>
        <v>132331</v>
      </c>
    </row>
    <row r="29" spans="1:24" x14ac:dyDescent="0.25">
      <c r="A29" s="592" t="s">
        <v>7</v>
      </c>
      <c r="B29" s="296"/>
      <c r="C29" s="296"/>
      <c r="D29" s="296"/>
    </row>
    <row r="30" spans="1:24" x14ac:dyDescent="0.25">
      <c r="A30" s="296" t="s">
        <v>8</v>
      </c>
      <c r="B30" s="296"/>
      <c r="C30" s="296"/>
      <c r="D30" s="296"/>
    </row>
    <row r="31" spans="1:24" ht="13" x14ac:dyDescent="0.3">
      <c r="A31" s="296" t="s">
        <v>9</v>
      </c>
      <c r="B31" s="296"/>
      <c r="C31" s="296"/>
      <c r="D31" s="296"/>
      <c r="I31" s="593"/>
      <c r="J31" s="593"/>
      <c r="K31" s="593"/>
      <c r="L31" s="593"/>
    </row>
    <row r="32" spans="1:24" s="296" customFormat="1" ht="13" x14ac:dyDescent="0.3">
      <c r="A32" s="280" t="s">
        <v>424</v>
      </c>
      <c r="J32" s="593"/>
      <c r="K32" s="593"/>
      <c r="L32" s="593"/>
    </row>
    <row r="33" spans="1:18" s="296" customFormat="1" ht="13" x14ac:dyDescent="0.3">
      <c r="A33" s="280"/>
      <c r="J33" s="593"/>
      <c r="K33" s="593"/>
      <c r="L33" s="593"/>
    </row>
    <row r="34" spans="1:18" s="296" customFormat="1" ht="13" x14ac:dyDescent="0.3">
      <c r="A34" s="280"/>
      <c r="J34" s="593"/>
      <c r="K34" s="593"/>
      <c r="L34" s="593"/>
    </row>
    <row r="35" spans="1:18" s="296" customFormat="1" x14ac:dyDescent="0.25">
      <c r="C35" s="280" t="s">
        <v>425</v>
      </c>
      <c r="E35" s="576"/>
      <c r="F35" s="576"/>
      <c r="G35" s="576"/>
      <c r="H35" s="576"/>
      <c r="I35" s="576"/>
      <c r="J35" s="576"/>
      <c r="K35" s="576"/>
      <c r="L35" s="576"/>
      <c r="M35" s="576"/>
    </row>
    <row r="36" spans="1:18" ht="12.75" customHeight="1" x14ac:dyDescent="0.3">
      <c r="A36" s="289" t="s">
        <v>11</v>
      </c>
      <c r="B36" s="289"/>
      <c r="C36" s="289"/>
      <c r="D36" s="289"/>
      <c r="E36" s="289"/>
      <c r="F36" s="289"/>
      <c r="G36" s="289"/>
      <c r="I36" s="289"/>
    </row>
    <row r="37" spans="1:18" ht="12.75" customHeight="1" x14ac:dyDescent="0.3">
      <c r="A37" s="594"/>
      <c r="B37" s="594"/>
      <c r="C37" s="594"/>
      <c r="D37" s="594"/>
      <c r="E37" s="594"/>
      <c r="F37" s="795" t="s">
        <v>895</v>
      </c>
      <c r="G37" s="795"/>
      <c r="H37" s="795"/>
      <c r="I37" s="594"/>
      <c r="J37" s="594"/>
      <c r="K37" s="594"/>
      <c r="L37" s="594"/>
      <c r="M37" s="785" t="s">
        <v>956</v>
      </c>
      <c r="N37" s="785"/>
      <c r="O37" s="785"/>
      <c r="P37" s="785"/>
    </row>
    <row r="38" spans="1:18" ht="13" x14ac:dyDescent="0.3">
      <c r="A38" s="594"/>
      <c r="B38" s="594"/>
      <c r="C38" s="594"/>
      <c r="D38" s="594"/>
      <c r="E38" s="594"/>
      <c r="F38" s="795" t="s">
        <v>918</v>
      </c>
      <c r="G38" s="795"/>
      <c r="H38" s="795"/>
      <c r="I38" s="594"/>
      <c r="J38" s="594"/>
      <c r="K38" s="594"/>
      <c r="L38" s="594"/>
      <c r="M38" s="785" t="s">
        <v>957</v>
      </c>
      <c r="N38" s="785"/>
      <c r="O38" s="785"/>
      <c r="P38" s="785"/>
      <c r="R38" s="594"/>
    </row>
    <row r="39" spans="1:18" ht="13" x14ac:dyDescent="0.3">
      <c r="A39" s="289"/>
      <c r="B39" s="289"/>
      <c r="C39" s="289"/>
      <c r="D39" s="289"/>
      <c r="E39" s="289"/>
      <c r="F39" s="388"/>
      <c r="G39" s="569" t="s">
        <v>896</v>
      </c>
      <c r="H39" s="388"/>
      <c r="M39" s="785" t="s">
        <v>958</v>
      </c>
      <c r="N39" s="785"/>
      <c r="O39" s="785"/>
      <c r="P39" s="785"/>
    </row>
    <row r="40" spans="1:18" ht="13" x14ac:dyDescent="0.3">
      <c r="A40" s="570"/>
      <c r="B40" s="570"/>
      <c r="C40" s="570"/>
      <c r="D40" s="570"/>
      <c r="E40" s="570"/>
      <c r="F40" s="388"/>
      <c r="G40" s="388"/>
      <c r="H40" s="388"/>
      <c r="I40" s="570"/>
      <c r="J40" s="570"/>
      <c r="K40" s="570"/>
      <c r="L40" s="570"/>
    </row>
  </sheetData>
  <mergeCells count="16">
    <mergeCell ref="M39:P39"/>
    <mergeCell ref="F38:H38"/>
    <mergeCell ref="A5:O5"/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F37:H37"/>
    <mergeCell ref="N7:Q7"/>
    <mergeCell ref="M37:P37"/>
    <mergeCell ref="M38:P38"/>
  </mergeCells>
  <phoneticPr fontId="0" type="noConversion"/>
  <printOptions horizontalCentered="1"/>
  <pageMargins left="0.70866141732283472" right="0.70866141732283472" top="1.1299999999999999" bottom="0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42"/>
  <sheetViews>
    <sheetView view="pageBreakPreview" zoomScale="80" zoomScaleSheetLayoutView="80" workbookViewId="0">
      <selection activeCell="G19" sqref="G19"/>
    </sheetView>
  </sheetViews>
  <sheetFormatPr defaultColWidth="9.1796875" defaultRowHeight="12.5" x14ac:dyDescent="0.25"/>
  <cols>
    <col min="1" max="1" width="5.54296875" style="280" customWidth="1"/>
    <col min="2" max="2" width="14.7265625" style="280" customWidth="1"/>
    <col min="3" max="3" width="10.7265625" style="280" customWidth="1"/>
    <col min="4" max="4" width="9.26953125" style="280" customWidth="1"/>
    <col min="5" max="5" width="9.1796875" style="280"/>
    <col min="6" max="6" width="11" style="280" customWidth="1"/>
    <col min="7" max="7" width="10.81640625" style="280" customWidth="1"/>
    <col min="8" max="8" width="10.26953125" style="280" customWidth="1"/>
    <col min="9" max="9" width="10.81640625" style="280" customWidth="1"/>
    <col min="10" max="10" width="10.26953125" style="280" customWidth="1"/>
    <col min="11" max="11" width="11.26953125" style="280" customWidth="1"/>
    <col min="12" max="12" width="11.7265625" style="280" customWidth="1"/>
    <col min="13" max="13" width="10.7265625" style="280" bestFit="1" customWidth="1"/>
    <col min="14" max="14" width="8.7265625" style="280" customWidth="1"/>
    <col min="15" max="15" width="8.81640625" style="280" customWidth="1"/>
    <col min="16" max="16" width="9.1796875" style="280"/>
    <col min="17" max="17" width="11" style="280" customWidth="1"/>
    <col min="18" max="18" width="9.1796875" style="280" hidden="1" customWidth="1"/>
    <col min="19" max="16384" width="9.1796875" style="280"/>
  </cols>
  <sheetData>
    <row r="1" spans="1:25" s="296" customFormat="1" ht="12.75" customHeight="1" x14ac:dyDescent="0.3"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806" t="s">
        <v>57</v>
      </c>
      <c r="P1" s="806"/>
      <c r="Q1" s="806"/>
    </row>
    <row r="2" spans="1:25" s="296" customFormat="1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583"/>
      <c r="N2" s="583"/>
      <c r="O2" s="583"/>
      <c r="P2" s="583"/>
    </row>
    <row r="3" spans="1:25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584"/>
      <c r="N3" s="584"/>
      <c r="O3" s="584"/>
      <c r="P3" s="584"/>
    </row>
    <row r="4" spans="1:25" s="296" customFormat="1" ht="11.25" customHeight="1" x14ac:dyDescent="0.25"/>
    <row r="5" spans="1:25" s="296" customFormat="1" ht="15.5" x14ac:dyDescent="0.35">
      <c r="A5" s="805" t="s">
        <v>797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280"/>
      <c r="N5" s="280"/>
      <c r="O5" s="280"/>
      <c r="P5" s="280"/>
    </row>
    <row r="7" spans="1:25" ht="12.65" customHeight="1" x14ac:dyDescent="0.3">
      <c r="A7" s="791" t="s">
        <v>894</v>
      </c>
      <c r="B7" s="791"/>
      <c r="N7" s="812" t="s">
        <v>977</v>
      </c>
      <c r="O7" s="812"/>
      <c r="P7" s="812"/>
      <c r="Q7" s="812"/>
      <c r="R7" s="812"/>
    </row>
    <row r="8" spans="1:25" s="289" customFormat="1" ht="29.5" customHeight="1" x14ac:dyDescent="0.3">
      <c r="A8" s="794" t="s">
        <v>2</v>
      </c>
      <c r="B8" s="794" t="s">
        <v>3</v>
      </c>
      <c r="C8" s="807" t="s">
        <v>759</v>
      </c>
      <c r="D8" s="807"/>
      <c r="E8" s="807"/>
      <c r="F8" s="807"/>
      <c r="G8" s="807"/>
      <c r="H8" s="808" t="s">
        <v>630</v>
      </c>
      <c r="I8" s="807"/>
      <c r="J8" s="807"/>
      <c r="K8" s="807"/>
      <c r="L8" s="807"/>
      <c r="M8" s="809" t="s">
        <v>105</v>
      </c>
      <c r="N8" s="810"/>
      <c r="O8" s="810"/>
      <c r="P8" s="810"/>
      <c r="Q8" s="811"/>
    </row>
    <row r="9" spans="1:25" s="289" customFormat="1" ht="39" x14ac:dyDescent="0.3">
      <c r="A9" s="794"/>
      <c r="B9" s="794"/>
      <c r="C9" s="600" t="s">
        <v>205</v>
      </c>
      <c r="D9" s="600" t="s">
        <v>206</v>
      </c>
      <c r="E9" s="600" t="s">
        <v>351</v>
      </c>
      <c r="F9" s="603" t="s">
        <v>212</v>
      </c>
      <c r="G9" s="603" t="s">
        <v>110</v>
      </c>
      <c r="H9" s="600" t="s">
        <v>205</v>
      </c>
      <c r="I9" s="600" t="s">
        <v>206</v>
      </c>
      <c r="J9" s="600" t="s">
        <v>351</v>
      </c>
      <c r="K9" s="600" t="s">
        <v>212</v>
      </c>
      <c r="L9" s="600" t="s">
        <v>111</v>
      </c>
      <c r="M9" s="600" t="s">
        <v>205</v>
      </c>
      <c r="N9" s="600" t="s">
        <v>206</v>
      </c>
      <c r="O9" s="600" t="s">
        <v>351</v>
      </c>
      <c r="P9" s="603" t="s">
        <v>212</v>
      </c>
      <c r="Q9" s="600" t="s">
        <v>112</v>
      </c>
      <c r="R9" s="534"/>
      <c r="S9" s="288"/>
    </row>
    <row r="10" spans="1:25" s="289" customFormat="1" ht="13" x14ac:dyDescent="0.3">
      <c r="A10" s="600">
        <v>1</v>
      </c>
      <c r="B10" s="600">
        <v>2</v>
      </c>
      <c r="C10" s="600">
        <v>3</v>
      </c>
      <c r="D10" s="600">
        <v>4</v>
      </c>
      <c r="E10" s="600">
        <v>5</v>
      </c>
      <c r="F10" s="603">
        <v>6</v>
      </c>
      <c r="G10" s="600">
        <v>7</v>
      </c>
      <c r="H10" s="600">
        <v>8</v>
      </c>
      <c r="I10" s="600">
        <v>9</v>
      </c>
      <c r="J10" s="600">
        <v>10</v>
      </c>
      <c r="K10" s="600">
        <v>11</v>
      </c>
      <c r="L10" s="600">
        <v>12</v>
      </c>
      <c r="M10" s="600">
        <v>13</v>
      </c>
      <c r="N10" s="518">
        <v>14</v>
      </c>
      <c r="O10" s="606">
        <v>15</v>
      </c>
      <c r="P10" s="600">
        <v>16</v>
      </c>
      <c r="Q10" s="600">
        <v>17</v>
      </c>
    </row>
    <row r="11" spans="1:25" x14ac:dyDescent="0.25">
      <c r="A11" s="498">
        <v>1</v>
      </c>
      <c r="B11" s="205" t="s">
        <v>897</v>
      </c>
      <c r="C11" s="284">
        <v>4485</v>
      </c>
      <c r="D11" s="284">
        <v>920</v>
      </c>
      <c r="E11" s="284">
        <v>0</v>
      </c>
      <c r="F11" s="284">
        <v>0</v>
      </c>
      <c r="G11" s="630">
        <v>5405</v>
      </c>
      <c r="H11" s="284">
        <v>3756</v>
      </c>
      <c r="I11" s="284">
        <v>771</v>
      </c>
      <c r="J11" s="284">
        <v>0</v>
      </c>
      <c r="K11" s="284">
        <v>0</v>
      </c>
      <c r="L11" s="284">
        <v>4527</v>
      </c>
      <c r="M11" s="284">
        <v>796301</v>
      </c>
      <c r="N11" s="284">
        <v>163458</v>
      </c>
      <c r="O11" s="284">
        <v>0</v>
      </c>
      <c r="P11" s="284">
        <v>0</v>
      </c>
      <c r="Q11" s="284">
        <v>959759</v>
      </c>
      <c r="S11" s="280">
        <f>(167+168)/2</f>
        <v>167.5</v>
      </c>
      <c r="T11" s="280">
        <f>ROUND(M11/S11,0)</f>
        <v>4754</v>
      </c>
      <c r="U11" s="280">
        <f>ROUND(N11/S11,0)</f>
        <v>976</v>
      </c>
      <c r="X11" s="280">
        <v>10759</v>
      </c>
      <c r="Y11" s="280">
        <f>G11+X11</f>
        <v>16164</v>
      </c>
    </row>
    <row r="12" spans="1:25" x14ac:dyDescent="0.25">
      <c r="A12" s="498">
        <v>2</v>
      </c>
      <c r="B12" s="205" t="s">
        <v>898</v>
      </c>
      <c r="C12" s="284">
        <v>3986</v>
      </c>
      <c r="D12" s="284">
        <v>1516</v>
      </c>
      <c r="E12" s="284">
        <v>0</v>
      </c>
      <c r="F12" s="284">
        <v>0</v>
      </c>
      <c r="G12" s="630">
        <v>5502</v>
      </c>
      <c r="H12" s="284">
        <v>3462</v>
      </c>
      <c r="I12" s="284">
        <v>1317</v>
      </c>
      <c r="J12" s="284">
        <v>0</v>
      </c>
      <c r="K12" s="284">
        <v>0</v>
      </c>
      <c r="L12" s="284">
        <v>4779</v>
      </c>
      <c r="M12" s="284">
        <v>751192</v>
      </c>
      <c r="N12" s="284">
        <v>285766</v>
      </c>
      <c r="O12" s="284">
        <v>0</v>
      </c>
      <c r="P12" s="284">
        <v>0</v>
      </c>
      <c r="Q12" s="284">
        <v>1036958</v>
      </c>
      <c r="S12" s="280">
        <v>173</v>
      </c>
      <c r="T12" s="280">
        <f t="shared" ref="T12:T26" si="0">ROUND(M12/S12,0)</f>
        <v>4342</v>
      </c>
      <c r="U12" s="280">
        <f t="shared" ref="U12:U26" si="1">ROUND(N12/S12,0)</f>
        <v>1652</v>
      </c>
      <c r="X12" s="280">
        <v>10815</v>
      </c>
      <c r="Y12" s="280">
        <f t="shared" ref="Y12:Y26" si="2">G12+X12</f>
        <v>16317</v>
      </c>
    </row>
    <row r="13" spans="1:25" x14ac:dyDescent="0.25">
      <c r="A13" s="498">
        <v>3</v>
      </c>
      <c r="B13" s="205" t="s">
        <v>910</v>
      </c>
      <c r="C13" s="284">
        <v>1596</v>
      </c>
      <c r="D13" s="284">
        <v>148</v>
      </c>
      <c r="E13" s="284">
        <v>0</v>
      </c>
      <c r="F13" s="284">
        <v>0</v>
      </c>
      <c r="G13" s="630">
        <v>1744</v>
      </c>
      <c r="H13" s="284">
        <v>1401</v>
      </c>
      <c r="I13" s="284">
        <v>130</v>
      </c>
      <c r="J13" s="284">
        <v>0</v>
      </c>
      <c r="K13" s="284">
        <v>0</v>
      </c>
      <c r="L13" s="284">
        <v>1531</v>
      </c>
      <c r="M13" s="284">
        <v>292788</v>
      </c>
      <c r="N13" s="284">
        <v>27168</v>
      </c>
      <c r="O13" s="284">
        <v>0</v>
      </c>
      <c r="P13" s="284">
        <v>0</v>
      </c>
      <c r="Q13" s="284">
        <v>319956</v>
      </c>
      <c r="S13" s="280">
        <v>165</v>
      </c>
      <c r="T13" s="280">
        <f t="shared" si="0"/>
        <v>1774</v>
      </c>
      <c r="U13" s="280">
        <f t="shared" si="1"/>
        <v>165</v>
      </c>
      <c r="X13" s="280">
        <v>5184</v>
      </c>
      <c r="Y13" s="280">
        <f t="shared" si="2"/>
        <v>6928</v>
      </c>
    </row>
    <row r="14" spans="1:25" x14ac:dyDescent="0.25">
      <c r="A14" s="498">
        <v>4</v>
      </c>
      <c r="B14" s="205" t="s">
        <v>899</v>
      </c>
      <c r="C14" s="284">
        <v>3704</v>
      </c>
      <c r="D14" s="284">
        <v>870</v>
      </c>
      <c r="E14" s="284">
        <v>0</v>
      </c>
      <c r="F14" s="284">
        <v>0</v>
      </c>
      <c r="G14" s="630">
        <v>4574</v>
      </c>
      <c r="H14" s="284">
        <v>3068</v>
      </c>
      <c r="I14" s="284">
        <v>720</v>
      </c>
      <c r="J14" s="284">
        <v>0</v>
      </c>
      <c r="K14" s="284">
        <v>0</v>
      </c>
      <c r="L14" s="284">
        <v>3788</v>
      </c>
      <c r="M14" s="284">
        <v>647385</v>
      </c>
      <c r="N14" s="284">
        <v>151929</v>
      </c>
      <c r="O14" s="284">
        <v>0</v>
      </c>
      <c r="P14" s="284">
        <v>0</v>
      </c>
      <c r="Q14" s="284">
        <v>799314</v>
      </c>
      <c r="S14" s="280">
        <v>167</v>
      </c>
      <c r="T14" s="280">
        <f t="shared" si="0"/>
        <v>3877</v>
      </c>
      <c r="U14" s="280">
        <f t="shared" si="1"/>
        <v>910</v>
      </c>
      <c r="X14" s="280">
        <v>9766</v>
      </c>
      <c r="Y14" s="280">
        <f t="shared" si="2"/>
        <v>14340</v>
      </c>
    </row>
    <row r="15" spans="1:25" x14ac:dyDescent="0.25">
      <c r="A15" s="498">
        <v>5</v>
      </c>
      <c r="B15" s="205" t="s">
        <v>900</v>
      </c>
      <c r="C15" s="284">
        <v>1139</v>
      </c>
      <c r="D15" s="284">
        <v>813</v>
      </c>
      <c r="E15" s="284">
        <v>0</v>
      </c>
      <c r="F15" s="284">
        <v>0</v>
      </c>
      <c r="G15" s="630">
        <v>1952</v>
      </c>
      <c r="H15" s="284">
        <v>1049</v>
      </c>
      <c r="I15" s="284">
        <v>748</v>
      </c>
      <c r="J15" s="284">
        <v>0</v>
      </c>
      <c r="K15" s="284">
        <v>0</v>
      </c>
      <c r="L15" s="284">
        <v>1797</v>
      </c>
      <c r="M15" s="284">
        <v>218211</v>
      </c>
      <c r="N15" s="284">
        <v>155597</v>
      </c>
      <c r="O15" s="284">
        <v>0</v>
      </c>
      <c r="P15" s="284">
        <v>0</v>
      </c>
      <c r="Q15" s="284">
        <v>373808</v>
      </c>
      <c r="S15" s="280">
        <v>164</v>
      </c>
      <c r="T15" s="280">
        <f t="shared" si="0"/>
        <v>1331</v>
      </c>
      <c r="U15" s="280">
        <f t="shared" si="1"/>
        <v>949</v>
      </c>
      <c r="X15" s="280">
        <v>3621</v>
      </c>
      <c r="Y15" s="280">
        <f t="shared" si="2"/>
        <v>5573</v>
      </c>
    </row>
    <row r="16" spans="1:25" x14ac:dyDescent="0.25">
      <c r="A16" s="498">
        <v>6</v>
      </c>
      <c r="B16" s="205" t="s">
        <v>901</v>
      </c>
      <c r="C16" s="284">
        <v>2660</v>
      </c>
      <c r="D16" s="284">
        <v>557</v>
      </c>
      <c r="E16" s="284">
        <v>0</v>
      </c>
      <c r="F16" s="284">
        <v>0</v>
      </c>
      <c r="G16" s="630">
        <v>3217</v>
      </c>
      <c r="H16" s="284">
        <v>2621</v>
      </c>
      <c r="I16" s="284">
        <v>549</v>
      </c>
      <c r="J16" s="284">
        <v>0</v>
      </c>
      <c r="K16" s="284">
        <v>0</v>
      </c>
      <c r="L16" s="284">
        <v>3170</v>
      </c>
      <c r="M16" s="284">
        <v>545218</v>
      </c>
      <c r="N16" s="284">
        <v>114202</v>
      </c>
      <c r="O16" s="284">
        <v>0</v>
      </c>
      <c r="P16" s="284">
        <v>0</v>
      </c>
      <c r="Q16" s="284">
        <v>659420</v>
      </c>
      <c r="S16" s="280">
        <v>164</v>
      </c>
      <c r="T16" s="280">
        <f t="shared" si="0"/>
        <v>3325</v>
      </c>
      <c r="U16" s="280">
        <f t="shared" si="1"/>
        <v>696</v>
      </c>
      <c r="X16" s="280">
        <v>7582</v>
      </c>
      <c r="Y16" s="280">
        <f t="shared" si="2"/>
        <v>10799</v>
      </c>
    </row>
    <row r="17" spans="1:25" x14ac:dyDescent="0.25">
      <c r="A17" s="498">
        <v>7</v>
      </c>
      <c r="B17" s="205" t="s">
        <v>902</v>
      </c>
      <c r="C17" s="284">
        <v>2891</v>
      </c>
      <c r="D17" s="284">
        <v>31</v>
      </c>
      <c r="E17" s="284">
        <v>0</v>
      </c>
      <c r="F17" s="284">
        <v>0</v>
      </c>
      <c r="G17" s="630">
        <v>2922</v>
      </c>
      <c r="H17" s="284">
        <v>2479</v>
      </c>
      <c r="I17" s="284">
        <v>27</v>
      </c>
      <c r="J17" s="284">
        <v>0</v>
      </c>
      <c r="K17" s="284">
        <v>0</v>
      </c>
      <c r="L17" s="284">
        <v>2506</v>
      </c>
      <c r="M17" s="284">
        <v>532997</v>
      </c>
      <c r="N17" s="284">
        <v>5805</v>
      </c>
      <c r="O17" s="284">
        <v>0</v>
      </c>
      <c r="P17" s="284">
        <v>0</v>
      </c>
      <c r="Q17" s="284">
        <v>538802</v>
      </c>
      <c r="S17" s="280">
        <v>171</v>
      </c>
      <c r="T17" s="280">
        <f t="shared" si="0"/>
        <v>3117</v>
      </c>
      <c r="U17" s="280">
        <f t="shared" si="1"/>
        <v>34</v>
      </c>
      <c r="X17" s="280">
        <v>15063</v>
      </c>
      <c r="Y17" s="280">
        <f t="shared" si="2"/>
        <v>17985</v>
      </c>
    </row>
    <row r="18" spans="1:25" x14ac:dyDescent="0.25">
      <c r="A18" s="498">
        <v>8</v>
      </c>
      <c r="B18" s="205" t="s">
        <v>903</v>
      </c>
      <c r="C18" s="284">
        <v>509</v>
      </c>
      <c r="D18" s="284">
        <v>6</v>
      </c>
      <c r="E18" s="284">
        <v>0</v>
      </c>
      <c r="F18" s="284">
        <v>0</v>
      </c>
      <c r="G18" s="630">
        <v>515</v>
      </c>
      <c r="H18" s="284">
        <v>437</v>
      </c>
      <c r="I18" s="284">
        <v>5</v>
      </c>
      <c r="J18" s="284">
        <v>0</v>
      </c>
      <c r="K18" s="284">
        <v>0</v>
      </c>
      <c r="L18" s="284">
        <v>442</v>
      </c>
      <c r="M18" s="284">
        <v>93862</v>
      </c>
      <c r="N18" s="284">
        <v>1074</v>
      </c>
      <c r="O18" s="284">
        <v>0</v>
      </c>
      <c r="P18" s="284">
        <v>0</v>
      </c>
      <c r="Q18" s="284">
        <v>94936</v>
      </c>
      <c r="S18" s="280">
        <v>0</v>
      </c>
      <c r="X18" s="280">
        <v>0</v>
      </c>
      <c r="Y18" s="280">
        <f t="shared" si="2"/>
        <v>515</v>
      </c>
    </row>
    <row r="19" spans="1:25" x14ac:dyDescent="0.25">
      <c r="A19" s="498">
        <v>9</v>
      </c>
      <c r="B19" s="205" t="s">
        <v>904</v>
      </c>
      <c r="C19" s="284">
        <v>1344</v>
      </c>
      <c r="D19" s="284">
        <v>122</v>
      </c>
      <c r="E19" s="284">
        <v>0</v>
      </c>
      <c r="F19" s="284">
        <v>0</v>
      </c>
      <c r="G19" s="630">
        <v>1466</v>
      </c>
      <c r="H19" s="284">
        <v>1187</v>
      </c>
      <c r="I19" s="284">
        <v>108</v>
      </c>
      <c r="J19" s="284">
        <v>0</v>
      </c>
      <c r="K19" s="284">
        <v>0</v>
      </c>
      <c r="L19" s="284">
        <v>1295</v>
      </c>
      <c r="M19" s="284">
        <v>257515</v>
      </c>
      <c r="N19" s="284">
        <v>23430</v>
      </c>
      <c r="O19" s="284">
        <v>0</v>
      </c>
      <c r="P19" s="284">
        <v>0</v>
      </c>
      <c r="Q19" s="284">
        <v>280945</v>
      </c>
      <c r="S19" s="280">
        <v>173</v>
      </c>
      <c r="T19" s="280">
        <f t="shared" si="0"/>
        <v>1489</v>
      </c>
      <c r="U19" s="280">
        <f t="shared" si="1"/>
        <v>135</v>
      </c>
      <c r="X19" s="280">
        <v>16071</v>
      </c>
      <c r="Y19" s="280">
        <f t="shared" si="2"/>
        <v>17537</v>
      </c>
    </row>
    <row r="20" spans="1:25" x14ac:dyDescent="0.25">
      <c r="A20" s="498">
        <v>10</v>
      </c>
      <c r="B20" s="205" t="s">
        <v>905</v>
      </c>
      <c r="C20" s="284">
        <v>2366</v>
      </c>
      <c r="D20" s="284">
        <v>378</v>
      </c>
      <c r="E20" s="284">
        <v>0</v>
      </c>
      <c r="F20" s="284">
        <v>0</v>
      </c>
      <c r="G20" s="630">
        <v>2744</v>
      </c>
      <c r="H20" s="284">
        <v>2079</v>
      </c>
      <c r="I20" s="284">
        <v>332</v>
      </c>
      <c r="J20" s="284">
        <v>0</v>
      </c>
      <c r="K20" s="284">
        <v>0</v>
      </c>
      <c r="L20" s="284">
        <v>2411</v>
      </c>
      <c r="M20" s="284">
        <v>451145</v>
      </c>
      <c r="N20" s="284">
        <v>72044</v>
      </c>
      <c r="O20" s="284">
        <v>0</v>
      </c>
      <c r="P20" s="284">
        <v>0</v>
      </c>
      <c r="Q20" s="284">
        <v>523189</v>
      </c>
      <c r="S20" s="280">
        <v>173</v>
      </c>
      <c r="T20" s="280">
        <f t="shared" si="0"/>
        <v>2608</v>
      </c>
      <c r="U20" s="280">
        <f t="shared" si="1"/>
        <v>416</v>
      </c>
      <c r="X20" s="280">
        <v>14297</v>
      </c>
      <c r="Y20" s="280">
        <f t="shared" si="2"/>
        <v>17041</v>
      </c>
    </row>
    <row r="21" spans="1:25" x14ac:dyDescent="0.25">
      <c r="A21" s="498">
        <v>11</v>
      </c>
      <c r="B21" s="205" t="s">
        <v>906</v>
      </c>
      <c r="C21" s="284">
        <v>1395</v>
      </c>
      <c r="D21" s="284">
        <v>0</v>
      </c>
      <c r="E21" s="284">
        <v>0</v>
      </c>
      <c r="F21" s="284">
        <v>0</v>
      </c>
      <c r="G21" s="630">
        <v>1395</v>
      </c>
      <c r="H21" s="284">
        <v>1288</v>
      </c>
      <c r="I21" s="284">
        <v>0</v>
      </c>
      <c r="J21" s="284">
        <v>0</v>
      </c>
      <c r="K21" s="284">
        <v>0</v>
      </c>
      <c r="L21" s="284">
        <v>1288</v>
      </c>
      <c r="M21" s="284">
        <v>266571</v>
      </c>
      <c r="N21" s="284">
        <v>0</v>
      </c>
      <c r="O21" s="284">
        <v>0</v>
      </c>
      <c r="P21" s="284">
        <v>0</v>
      </c>
      <c r="Q21" s="284">
        <v>266571</v>
      </c>
      <c r="S21" s="280">
        <v>163</v>
      </c>
      <c r="T21" s="280">
        <f t="shared" si="0"/>
        <v>1635</v>
      </c>
      <c r="U21" s="280">
        <f t="shared" si="1"/>
        <v>0</v>
      </c>
      <c r="X21" s="280">
        <v>7741</v>
      </c>
      <c r="Y21" s="280">
        <f t="shared" si="2"/>
        <v>9136</v>
      </c>
    </row>
    <row r="22" spans="1:25" x14ac:dyDescent="0.25">
      <c r="A22" s="498">
        <v>12</v>
      </c>
      <c r="B22" s="205" t="s">
        <v>907</v>
      </c>
      <c r="C22" s="284">
        <v>616</v>
      </c>
      <c r="D22" s="284">
        <v>0</v>
      </c>
      <c r="E22" s="284">
        <v>0</v>
      </c>
      <c r="F22" s="284">
        <v>0</v>
      </c>
      <c r="G22" s="630">
        <v>616</v>
      </c>
      <c r="H22" s="284">
        <v>552</v>
      </c>
      <c r="I22" s="284">
        <v>0</v>
      </c>
      <c r="J22" s="284">
        <v>0</v>
      </c>
      <c r="K22" s="284">
        <v>0</v>
      </c>
      <c r="L22" s="284">
        <v>552</v>
      </c>
      <c r="M22" s="284">
        <v>119259</v>
      </c>
      <c r="N22" s="284">
        <v>0</v>
      </c>
      <c r="O22" s="284">
        <v>0</v>
      </c>
      <c r="P22" s="284">
        <v>0</v>
      </c>
      <c r="Q22" s="284">
        <v>119259</v>
      </c>
      <c r="S22" s="280">
        <v>172</v>
      </c>
      <c r="T22" s="280">
        <f t="shared" si="0"/>
        <v>693</v>
      </c>
      <c r="U22" s="280">
        <f t="shared" si="1"/>
        <v>0</v>
      </c>
      <c r="X22" s="280">
        <v>4520</v>
      </c>
      <c r="Y22" s="280">
        <f t="shared" si="2"/>
        <v>5136</v>
      </c>
    </row>
    <row r="23" spans="1:25" x14ac:dyDescent="0.25">
      <c r="A23" s="498">
        <v>13</v>
      </c>
      <c r="B23" s="205" t="s">
        <v>908</v>
      </c>
      <c r="C23" s="284">
        <v>2967</v>
      </c>
      <c r="D23" s="284">
        <v>590</v>
      </c>
      <c r="E23" s="284">
        <v>0</v>
      </c>
      <c r="F23" s="284">
        <v>0</v>
      </c>
      <c r="G23" s="630">
        <v>3557</v>
      </c>
      <c r="H23" s="284">
        <v>2673</v>
      </c>
      <c r="I23" s="284">
        <v>531</v>
      </c>
      <c r="J23" s="284">
        <v>0</v>
      </c>
      <c r="K23" s="284">
        <v>0</v>
      </c>
      <c r="L23" s="284">
        <v>3204</v>
      </c>
      <c r="M23" s="284">
        <v>569317</v>
      </c>
      <c r="N23" s="284">
        <v>113097</v>
      </c>
      <c r="O23" s="284">
        <v>0</v>
      </c>
      <c r="P23" s="284">
        <v>0</v>
      </c>
      <c r="Q23" s="284">
        <v>682414</v>
      </c>
      <c r="S23" s="280">
        <v>169</v>
      </c>
      <c r="T23" s="280">
        <f t="shared" si="0"/>
        <v>3369</v>
      </c>
      <c r="U23" s="280">
        <f t="shared" si="1"/>
        <v>669</v>
      </c>
      <c r="X23" s="280">
        <v>14655</v>
      </c>
      <c r="Y23" s="280">
        <f t="shared" si="2"/>
        <v>18212</v>
      </c>
    </row>
    <row r="24" spans="1:25" x14ac:dyDescent="0.25">
      <c r="A24" s="498">
        <v>14</v>
      </c>
      <c r="B24" s="205" t="s">
        <v>909</v>
      </c>
      <c r="C24" s="284">
        <v>546</v>
      </c>
      <c r="D24" s="284">
        <v>45</v>
      </c>
      <c r="E24" s="284">
        <v>0</v>
      </c>
      <c r="F24" s="284">
        <v>0</v>
      </c>
      <c r="G24" s="630">
        <v>591</v>
      </c>
      <c r="H24" s="284">
        <v>419</v>
      </c>
      <c r="I24" s="284">
        <v>34</v>
      </c>
      <c r="J24" s="284">
        <v>0</v>
      </c>
      <c r="K24" s="284">
        <v>0</v>
      </c>
      <c r="L24" s="284">
        <v>453</v>
      </c>
      <c r="M24" s="284">
        <v>88847</v>
      </c>
      <c r="N24" s="284">
        <v>7210</v>
      </c>
      <c r="O24" s="284">
        <v>0</v>
      </c>
      <c r="P24" s="284">
        <v>0</v>
      </c>
      <c r="Q24" s="284">
        <v>96057</v>
      </c>
      <c r="S24" s="280">
        <v>168</v>
      </c>
      <c r="T24" s="280">
        <f t="shared" si="0"/>
        <v>529</v>
      </c>
      <c r="U24" s="280">
        <f t="shared" si="1"/>
        <v>43</v>
      </c>
      <c r="X24" s="280">
        <v>3745</v>
      </c>
      <c r="Y24" s="280">
        <f t="shared" si="2"/>
        <v>4336</v>
      </c>
    </row>
    <row r="25" spans="1:25" x14ac:dyDescent="0.25">
      <c r="A25" s="498">
        <v>15</v>
      </c>
      <c r="B25" s="205" t="s">
        <v>911</v>
      </c>
      <c r="C25" s="284">
        <v>648</v>
      </c>
      <c r="D25" s="284">
        <v>60</v>
      </c>
      <c r="E25" s="284">
        <v>0</v>
      </c>
      <c r="F25" s="284">
        <v>0</v>
      </c>
      <c r="G25" s="630">
        <v>708</v>
      </c>
      <c r="H25" s="284">
        <v>499</v>
      </c>
      <c r="I25" s="284">
        <v>46</v>
      </c>
      <c r="J25" s="284">
        <v>0</v>
      </c>
      <c r="K25" s="284">
        <v>0</v>
      </c>
      <c r="L25" s="284">
        <v>545</v>
      </c>
      <c r="M25" s="284">
        <v>107327</v>
      </c>
      <c r="N25" s="284">
        <v>9894</v>
      </c>
      <c r="O25" s="284">
        <v>0</v>
      </c>
      <c r="P25" s="284">
        <v>0</v>
      </c>
      <c r="Q25" s="284">
        <v>117221</v>
      </c>
      <c r="S25" s="280">
        <v>171</v>
      </c>
      <c r="T25" s="280">
        <f t="shared" si="0"/>
        <v>628</v>
      </c>
      <c r="U25" s="280">
        <f t="shared" si="1"/>
        <v>58</v>
      </c>
      <c r="X25" s="280">
        <v>5630</v>
      </c>
      <c r="Y25" s="280">
        <f t="shared" si="2"/>
        <v>6338</v>
      </c>
    </row>
    <row r="26" spans="1:25" ht="13" x14ac:dyDescent="0.3">
      <c r="A26" s="498">
        <v>16</v>
      </c>
      <c r="B26" s="205" t="s">
        <v>912</v>
      </c>
      <c r="C26" s="284">
        <v>386</v>
      </c>
      <c r="D26" s="284">
        <v>48</v>
      </c>
      <c r="E26" s="284">
        <v>0</v>
      </c>
      <c r="F26" s="284">
        <v>0</v>
      </c>
      <c r="G26" s="630">
        <v>434</v>
      </c>
      <c r="H26" s="284">
        <v>333</v>
      </c>
      <c r="I26" s="284">
        <v>41</v>
      </c>
      <c r="J26" s="284">
        <v>0</v>
      </c>
      <c r="K26" s="284">
        <v>0</v>
      </c>
      <c r="L26" s="284">
        <v>374</v>
      </c>
      <c r="M26" s="284">
        <v>71304</v>
      </c>
      <c r="N26" s="284">
        <v>8779</v>
      </c>
      <c r="O26" s="284">
        <v>0</v>
      </c>
      <c r="P26" s="284">
        <v>0</v>
      </c>
      <c r="Q26" s="284">
        <v>80083</v>
      </c>
      <c r="S26" s="289">
        <v>170</v>
      </c>
      <c r="T26" s="280">
        <f t="shared" si="0"/>
        <v>419</v>
      </c>
      <c r="U26" s="280">
        <f t="shared" si="1"/>
        <v>52</v>
      </c>
      <c r="X26" s="280">
        <v>3012</v>
      </c>
      <c r="Y26" s="280">
        <f t="shared" si="2"/>
        <v>3446</v>
      </c>
    </row>
    <row r="27" spans="1:25" s="289" customFormat="1" ht="13" x14ac:dyDescent="0.3">
      <c r="A27" s="518"/>
      <c r="B27" s="534" t="s">
        <v>15</v>
      </c>
      <c r="C27" s="534">
        <v>31238</v>
      </c>
      <c r="D27" s="534">
        <v>6104</v>
      </c>
      <c r="E27" s="534">
        <v>0</v>
      </c>
      <c r="F27" s="534">
        <v>0</v>
      </c>
      <c r="G27" s="645">
        <v>37342</v>
      </c>
      <c r="H27" s="534">
        <v>27303</v>
      </c>
      <c r="I27" s="534">
        <v>5359</v>
      </c>
      <c r="J27" s="534">
        <v>0</v>
      </c>
      <c r="K27" s="534">
        <v>0</v>
      </c>
      <c r="L27" s="534">
        <v>32662</v>
      </c>
      <c r="M27" s="534">
        <v>5809239</v>
      </c>
      <c r="N27" s="534">
        <v>1139453</v>
      </c>
      <c r="O27" s="534">
        <v>0</v>
      </c>
      <c r="P27" s="534">
        <v>0</v>
      </c>
      <c r="Q27" s="534">
        <v>6948692</v>
      </c>
      <c r="T27" s="289">
        <f>SUM(T11:T26)</f>
        <v>33890</v>
      </c>
      <c r="U27" s="289">
        <f>SUM(U11:U26)</f>
        <v>6755</v>
      </c>
      <c r="W27" s="289">
        <f>Q27/169</f>
        <v>41116.520710059172</v>
      </c>
      <c r="X27" s="289">
        <v>132461</v>
      </c>
      <c r="Y27" s="289">
        <f>SUM(Y11:Y26)</f>
        <v>169803</v>
      </c>
    </row>
    <row r="28" spans="1:25" x14ac:dyDescent="0.25">
      <c r="A28" s="591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</row>
    <row r="29" spans="1:25" x14ac:dyDescent="0.25">
      <c r="A29" s="592" t="s">
        <v>7</v>
      </c>
      <c r="B29" s="296"/>
      <c r="C29" s="296"/>
      <c r="D29" s="296"/>
    </row>
    <row r="30" spans="1:25" x14ac:dyDescent="0.25">
      <c r="A30" s="296" t="s">
        <v>8</v>
      </c>
      <c r="B30" s="296"/>
      <c r="C30" s="296"/>
      <c r="D30" s="296"/>
    </row>
    <row r="31" spans="1:25" ht="13" x14ac:dyDescent="0.3">
      <c r="A31" s="296" t="s">
        <v>9</v>
      </c>
      <c r="B31" s="296"/>
      <c r="C31" s="296"/>
      <c r="D31" s="296"/>
      <c r="I31" s="593"/>
      <c r="J31" s="593"/>
      <c r="K31" s="593"/>
      <c r="L31" s="593"/>
    </row>
    <row r="32" spans="1:25" s="296" customFormat="1" ht="13" x14ac:dyDescent="0.3">
      <c r="A32" s="280" t="s">
        <v>424</v>
      </c>
      <c r="J32" s="593"/>
      <c r="K32" s="593"/>
      <c r="L32" s="593"/>
    </row>
    <row r="33" spans="1:19" s="296" customFormat="1" x14ac:dyDescent="0.25">
      <c r="C33" s="280" t="s">
        <v>426</v>
      </c>
      <c r="E33" s="576"/>
      <c r="F33" s="576"/>
      <c r="G33" s="576"/>
      <c r="H33" s="576"/>
      <c r="I33" s="576"/>
      <c r="J33" s="576"/>
      <c r="K33" s="576"/>
      <c r="L33" s="576"/>
      <c r="M33" s="576"/>
    </row>
    <row r="34" spans="1:19" s="296" customFormat="1" x14ac:dyDescent="0.25">
      <c r="C34" s="280"/>
      <c r="E34" s="576"/>
      <c r="F34" s="576"/>
      <c r="G34" s="576"/>
      <c r="H34" s="576"/>
      <c r="I34" s="576"/>
      <c r="J34" s="576"/>
      <c r="K34" s="576"/>
      <c r="L34" s="576"/>
      <c r="M34" s="576"/>
    </row>
    <row r="35" spans="1:19" s="296" customFormat="1" x14ac:dyDescent="0.25">
      <c r="C35" s="280"/>
      <c r="E35" s="576"/>
      <c r="F35" s="576"/>
      <c r="G35" s="576"/>
      <c r="H35" s="576"/>
      <c r="I35" s="576"/>
      <c r="J35" s="576"/>
      <c r="K35" s="576"/>
      <c r="L35" s="576"/>
      <c r="M35" s="576"/>
    </row>
    <row r="36" spans="1:19" s="296" customFormat="1" x14ac:dyDescent="0.25">
      <c r="C36" s="280"/>
      <c r="E36" s="576"/>
      <c r="F36" s="576"/>
      <c r="G36" s="576"/>
      <c r="H36" s="576"/>
      <c r="I36" s="576"/>
      <c r="J36" s="576"/>
      <c r="K36" s="576"/>
      <c r="L36" s="576"/>
      <c r="M36" s="576"/>
    </row>
    <row r="38" spans="1:19" ht="12.75" customHeight="1" x14ac:dyDescent="0.3">
      <c r="A38" s="289" t="s">
        <v>11</v>
      </c>
      <c r="B38" s="289"/>
      <c r="C38" s="289"/>
      <c r="D38" s="289"/>
      <c r="E38" s="289"/>
      <c r="F38" s="289"/>
      <c r="G38" s="289"/>
      <c r="I38" s="289"/>
    </row>
    <row r="39" spans="1:19" ht="12.75" customHeight="1" x14ac:dyDescent="0.3">
      <c r="A39" s="594"/>
      <c r="B39" s="594"/>
      <c r="C39" s="594"/>
      <c r="D39" s="594"/>
      <c r="E39" s="795" t="s">
        <v>895</v>
      </c>
      <c r="F39" s="795"/>
      <c r="G39" s="795"/>
      <c r="H39" s="795"/>
      <c r="I39" s="594"/>
      <c r="J39" s="594"/>
      <c r="K39" s="594"/>
      <c r="L39" s="594"/>
      <c r="M39" s="785" t="s">
        <v>956</v>
      </c>
      <c r="N39" s="785"/>
      <c r="O39" s="785"/>
      <c r="P39" s="785"/>
    </row>
    <row r="40" spans="1:19" ht="13" x14ac:dyDescent="0.3">
      <c r="A40" s="594"/>
      <c r="B40" s="594"/>
      <c r="C40" s="594"/>
      <c r="D40" s="594"/>
      <c r="E40" s="795" t="s">
        <v>918</v>
      </c>
      <c r="F40" s="795"/>
      <c r="G40" s="795"/>
      <c r="H40" s="795"/>
      <c r="I40" s="594"/>
      <c r="J40" s="594"/>
      <c r="K40" s="594"/>
      <c r="L40" s="594"/>
      <c r="M40" s="785" t="s">
        <v>957</v>
      </c>
      <c r="N40" s="785"/>
      <c r="O40" s="785"/>
      <c r="P40" s="785"/>
      <c r="R40" s="594"/>
      <c r="S40" s="594"/>
    </row>
    <row r="41" spans="1:19" ht="13" x14ac:dyDescent="0.3">
      <c r="A41" s="289"/>
      <c r="B41" s="289"/>
      <c r="C41" s="289"/>
      <c r="D41" s="289"/>
      <c r="E41" s="786" t="s">
        <v>896</v>
      </c>
      <c r="F41" s="786"/>
      <c r="G41" s="786"/>
      <c r="H41" s="786"/>
      <c r="M41" s="785" t="s">
        <v>958</v>
      </c>
      <c r="N41" s="785"/>
      <c r="O41" s="785"/>
      <c r="P41" s="785"/>
      <c r="Q41" s="388"/>
    </row>
    <row r="42" spans="1:19" x14ac:dyDescent="0.25">
      <c r="A42" s="634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</row>
  </sheetData>
  <mergeCells count="17">
    <mergeCell ref="M40:P40"/>
    <mergeCell ref="M41:P41"/>
    <mergeCell ref="E39:H39"/>
    <mergeCell ref="E40:H40"/>
    <mergeCell ref="E41:H41"/>
    <mergeCell ref="M39:P39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70866141732283472" right="0.70866141732283472" top="1.17" bottom="0" header="1.1599999999999999" footer="0.31496062992125984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5"/>
  <sheetViews>
    <sheetView view="pageBreakPreview" topLeftCell="A6" zoomScaleSheetLayoutView="100" workbookViewId="0">
      <selection activeCell="F6" sqref="F6:G6"/>
    </sheetView>
  </sheetViews>
  <sheetFormatPr defaultRowHeight="12.5" x14ac:dyDescent="0.25"/>
  <cols>
    <col min="1" max="1" width="6" customWidth="1"/>
    <col min="2" max="2" width="15.54296875" customWidth="1"/>
    <col min="3" max="3" width="17.26953125" customWidth="1"/>
    <col min="4" max="4" width="19" customWidth="1"/>
    <col min="5" max="5" width="19.7265625" customWidth="1"/>
    <col min="6" max="6" width="18.81640625" customWidth="1"/>
    <col min="7" max="7" width="16" bestFit="1" customWidth="1"/>
  </cols>
  <sheetData>
    <row r="1" spans="1:9" ht="15.5" x14ac:dyDescent="0.35">
      <c r="A1" s="765" t="s">
        <v>0</v>
      </c>
      <c r="B1" s="765"/>
      <c r="C1" s="765"/>
      <c r="D1" s="765"/>
      <c r="E1" s="765"/>
      <c r="G1" s="198" t="s">
        <v>631</v>
      </c>
    </row>
    <row r="2" spans="1:9" ht="20.5" x14ac:dyDescent="0.45">
      <c r="A2" s="764" t="s">
        <v>740</v>
      </c>
      <c r="B2" s="764"/>
      <c r="C2" s="764"/>
      <c r="D2" s="764"/>
      <c r="E2" s="764"/>
      <c r="F2" s="764"/>
    </row>
    <row r="3" spans="1:9" ht="13.5" x14ac:dyDescent="0.35">
      <c r="A3" s="200"/>
      <c r="B3" s="200"/>
    </row>
    <row r="4" spans="1:9" ht="18" customHeight="1" x14ac:dyDescent="0.35">
      <c r="A4" s="766" t="s">
        <v>632</v>
      </c>
      <c r="B4" s="766"/>
      <c r="C4" s="766"/>
      <c r="D4" s="766"/>
      <c r="E4" s="766"/>
      <c r="F4" s="766"/>
    </row>
    <row r="5" spans="1:9" ht="13.5" x14ac:dyDescent="0.35">
      <c r="A5" s="201" t="s">
        <v>894</v>
      </c>
      <c r="B5" s="201"/>
    </row>
    <row r="6" spans="1:9" ht="13.5" x14ac:dyDescent="0.35">
      <c r="A6" s="201"/>
      <c r="B6" s="201"/>
      <c r="F6" s="814" t="s">
        <v>977</v>
      </c>
      <c r="G6" s="814"/>
      <c r="H6" s="94"/>
      <c r="I6" s="94"/>
    </row>
    <row r="7" spans="1:9" ht="35.25" customHeight="1" x14ac:dyDescent="0.25">
      <c r="A7" s="202" t="s">
        <v>2</v>
      </c>
      <c r="B7" s="202" t="s">
        <v>3</v>
      </c>
      <c r="C7" s="308" t="s">
        <v>633</v>
      </c>
      <c r="D7" s="308" t="s">
        <v>634</v>
      </c>
      <c r="E7" s="308" t="s">
        <v>635</v>
      </c>
      <c r="F7" s="308" t="s">
        <v>636</v>
      </c>
      <c r="G7" s="295" t="s">
        <v>637</v>
      </c>
    </row>
    <row r="8" spans="1:9" s="198" customFormat="1" ht="14.5" x14ac:dyDescent="0.35">
      <c r="A8" s="204" t="s">
        <v>254</v>
      </c>
      <c r="B8" s="204" t="s">
        <v>255</v>
      </c>
      <c r="C8" s="204" t="s">
        <v>256</v>
      </c>
      <c r="D8" s="204" t="s">
        <v>257</v>
      </c>
      <c r="E8" s="312" t="s">
        <v>258</v>
      </c>
      <c r="F8" s="312" t="s">
        <v>259</v>
      </c>
      <c r="G8" s="312" t="s">
        <v>260</v>
      </c>
    </row>
    <row r="9" spans="1:9" s="198" customFormat="1" ht="14.5" x14ac:dyDescent="0.35">
      <c r="A9" s="8">
        <v>1</v>
      </c>
      <c r="B9" s="9" t="s">
        <v>897</v>
      </c>
      <c r="C9" s="425">
        <f>8414+7750</f>
        <v>16164</v>
      </c>
      <c r="D9" s="425">
        <v>6892</v>
      </c>
      <c r="E9" s="312">
        <v>3556</v>
      </c>
      <c r="F9" s="312">
        <f>C9-(D9+E9)</f>
        <v>5716</v>
      </c>
      <c r="G9" s="815" t="s">
        <v>974</v>
      </c>
    </row>
    <row r="10" spans="1:9" s="198" customFormat="1" ht="14.5" x14ac:dyDescent="0.35">
      <c r="A10" s="8">
        <v>2</v>
      </c>
      <c r="B10" s="9" t="s">
        <v>898</v>
      </c>
      <c r="C10" s="425">
        <v>16317</v>
      </c>
      <c r="D10" s="425">
        <v>12768</v>
      </c>
      <c r="E10" s="312">
        <f t="shared" ref="E10" si="0">C10-D10</f>
        <v>3549</v>
      </c>
      <c r="F10" s="312">
        <v>6163</v>
      </c>
      <c r="G10" s="816"/>
    </row>
    <row r="11" spans="1:9" s="198" customFormat="1" ht="14.5" x14ac:dyDescent="0.35">
      <c r="A11" s="8">
        <v>3</v>
      </c>
      <c r="B11" s="9" t="s">
        <v>910</v>
      </c>
      <c r="C11" s="425">
        <v>6928</v>
      </c>
      <c r="D11" s="425">
        <v>1400</v>
      </c>
      <c r="E11" s="312">
        <v>1344</v>
      </c>
      <c r="F11" s="312">
        <f>C11-(D11+E11)</f>
        <v>4184</v>
      </c>
      <c r="G11" s="816"/>
    </row>
    <row r="12" spans="1:9" s="198" customFormat="1" ht="14.5" x14ac:dyDescent="0.35">
      <c r="A12" s="8">
        <v>4</v>
      </c>
      <c r="B12" s="9" t="s">
        <v>899</v>
      </c>
      <c r="C12" s="425">
        <v>14340</v>
      </c>
      <c r="D12" s="425">
        <v>12706</v>
      </c>
      <c r="E12" s="312">
        <v>221</v>
      </c>
      <c r="F12" s="312">
        <f t="shared" ref="F12:F24" si="1">C12-(D12+E12)</f>
        <v>1413</v>
      </c>
      <c r="G12" s="816"/>
    </row>
    <row r="13" spans="1:9" s="198" customFormat="1" ht="14.5" x14ac:dyDescent="0.35">
      <c r="A13" s="8">
        <v>5</v>
      </c>
      <c r="B13" s="9" t="s">
        <v>900</v>
      </c>
      <c r="C13" s="425">
        <v>5573</v>
      </c>
      <c r="D13" s="425">
        <v>3943</v>
      </c>
      <c r="E13" s="312">
        <v>154</v>
      </c>
      <c r="F13" s="312">
        <f t="shared" si="1"/>
        <v>1476</v>
      </c>
      <c r="G13" s="816"/>
    </row>
    <row r="14" spans="1:9" s="198" customFormat="1" ht="14.5" x14ac:dyDescent="0.35">
      <c r="A14" s="8">
        <v>6</v>
      </c>
      <c r="B14" s="9" t="s">
        <v>901</v>
      </c>
      <c r="C14" s="425">
        <v>10799</v>
      </c>
      <c r="D14" s="427">
        <v>10799</v>
      </c>
      <c r="E14" s="312">
        <v>0</v>
      </c>
      <c r="F14" s="312">
        <f t="shared" si="1"/>
        <v>0</v>
      </c>
      <c r="G14" s="816"/>
    </row>
    <row r="15" spans="1:9" s="198" customFormat="1" ht="14.5" x14ac:dyDescent="0.35">
      <c r="A15" s="498">
        <v>7</v>
      </c>
      <c r="B15" s="205" t="s">
        <v>902</v>
      </c>
      <c r="C15" s="427">
        <v>13732</v>
      </c>
      <c r="D15" s="427">
        <v>534</v>
      </c>
      <c r="E15" s="312">
        <v>231</v>
      </c>
      <c r="F15" s="312">
        <f t="shared" si="1"/>
        <v>12967</v>
      </c>
      <c r="G15" s="816"/>
    </row>
    <row r="16" spans="1:9" s="198" customFormat="1" ht="14.5" x14ac:dyDescent="0.35">
      <c r="A16" s="498">
        <v>8</v>
      </c>
      <c r="B16" s="205" t="s">
        <v>903</v>
      </c>
      <c r="C16" s="427">
        <v>4768</v>
      </c>
      <c r="D16" s="427">
        <v>255</v>
      </c>
      <c r="E16" s="312">
        <v>179</v>
      </c>
      <c r="F16" s="312">
        <f t="shared" si="1"/>
        <v>4334</v>
      </c>
      <c r="G16" s="816"/>
    </row>
    <row r="17" spans="1:9" s="198" customFormat="1" ht="14.5" x14ac:dyDescent="0.35">
      <c r="A17" s="8">
        <v>9</v>
      </c>
      <c r="B17" s="9" t="s">
        <v>904</v>
      </c>
      <c r="C17" s="425">
        <v>17537</v>
      </c>
      <c r="D17" s="425">
        <v>6164</v>
      </c>
      <c r="E17" s="312">
        <v>1378</v>
      </c>
      <c r="F17" s="312">
        <f t="shared" si="1"/>
        <v>9995</v>
      </c>
      <c r="G17" s="816"/>
    </row>
    <row r="18" spans="1:9" s="198" customFormat="1" ht="14.5" x14ac:dyDescent="0.35">
      <c r="A18" s="8">
        <v>10</v>
      </c>
      <c r="B18" s="9" t="s">
        <v>905</v>
      </c>
      <c r="C18" s="425">
        <v>17041</v>
      </c>
      <c r="D18" s="425">
        <v>7000</v>
      </c>
      <c r="E18" s="312">
        <v>2534</v>
      </c>
      <c r="F18" s="312">
        <f t="shared" si="1"/>
        <v>7507</v>
      </c>
      <c r="G18" s="816"/>
    </row>
    <row r="19" spans="1:9" s="198" customFormat="1" ht="14.5" x14ac:dyDescent="0.35">
      <c r="A19" s="8">
        <v>11</v>
      </c>
      <c r="B19" s="9" t="s">
        <v>906</v>
      </c>
      <c r="C19" s="425">
        <v>9136</v>
      </c>
      <c r="D19" s="425">
        <v>1571</v>
      </c>
      <c r="E19" s="312">
        <v>1029</v>
      </c>
      <c r="F19" s="312">
        <f t="shared" si="1"/>
        <v>6536</v>
      </c>
      <c r="G19" s="816"/>
    </row>
    <row r="20" spans="1:9" s="198" customFormat="1" ht="14.5" x14ac:dyDescent="0.35">
      <c r="A20" s="8">
        <v>12</v>
      </c>
      <c r="B20" s="9" t="s">
        <v>907</v>
      </c>
      <c r="C20" s="425">
        <v>5136</v>
      </c>
      <c r="D20" s="425">
        <v>636</v>
      </c>
      <c r="E20" s="312">
        <v>255</v>
      </c>
      <c r="F20" s="312">
        <f t="shared" si="1"/>
        <v>4245</v>
      </c>
      <c r="G20" s="816"/>
    </row>
    <row r="21" spans="1:9" s="198" customFormat="1" ht="14.5" x14ac:dyDescent="0.35">
      <c r="A21" s="8">
        <v>13</v>
      </c>
      <c r="B21" s="9" t="s">
        <v>908</v>
      </c>
      <c r="C21" s="425">
        <v>18212</v>
      </c>
      <c r="D21" s="425">
        <v>5490</v>
      </c>
      <c r="E21" s="312">
        <v>2673</v>
      </c>
      <c r="F21" s="312">
        <f t="shared" si="1"/>
        <v>10049</v>
      </c>
      <c r="G21" s="816"/>
    </row>
    <row r="22" spans="1:9" s="198" customFormat="1" ht="14.5" x14ac:dyDescent="0.35">
      <c r="A22" s="8">
        <v>14</v>
      </c>
      <c r="B22" s="9" t="s">
        <v>909</v>
      </c>
      <c r="C22" s="425">
        <v>4336</v>
      </c>
      <c r="D22" s="425">
        <v>805</v>
      </c>
      <c r="E22" s="312">
        <v>197</v>
      </c>
      <c r="F22" s="312">
        <f t="shared" si="1"/>
        <v>3334</v>
      </c>
      <c r="G22" s="816"/>
    </row>
    <row r="23" spans="1:9" s="198" customFormat="1" ht="14.5" x14ac:dyDescent="0.35">
      <c r="A23" s="8">
        <v>15</v>
      </c>
      <c r="B23" s="9" t="s">
        <v>911</v>
      </c>
      <c r="C23" s="425">
        <v>6338</v>
      </c>
      <c r="D23" s="425">
        <v>1539</v>
      </c>
      <c r="E23" s="312">
        <v>1264</v>
      </c>
      <c r="F23" s="312">
        <f t="shared" si="1"/>
        <v>3535</v>
      </c>
      <c r="G23" s="816"/>
    </row>
    <row r="24" spans="1:9" s="198" customFormat="1" ht="14.5" x14ac:dyDescent="0.35">
      <c r="A24" s="8">
        <v>16</v>
      </c>
      <c r="B24" s="9" t="s">
        <v>912</v>
      </c>
      <c r="C24" s="426">
        <v>3446</v>
      </c>
      <c r="D24" s="426">
        <v>315</v>
      </c>
      <c r="E24" s="312">
        <v>158</v>
      </c>
      <c r="F24" s="312">
        <f t="shared" si="1"/>
        <v>2973</v>
      </c>
      <c r="G24" s="817"/>
    </row>
    <row r="25" spans="1:9" x14ac:dyDescent="0.25">
      <c r="A25" s="8"/>
      <c r="B25" s="9" t="s">
        <v>15</v>
      </c>
      <c r="C25" s="426">
        <f>SUM(C9:C24)</f>
        <v>169803</v>
      </c>
      <c r="D25" s="426">
        <f>SUM(D9:D24)</f>
        <v>72817</v>
      </c>
      <c r="E25" s="498">
        <f>SUM(E9:E24)</f>
        <v>18722</v>
      </c>
      <c r="F25" s="498">
        <f>SUM(F9:F24)</f>
        <v>84427</v>
      </c>
      <c r="G25" s="205"/>
    </row>
    <row r="31" spans="1:9" ht="15" customHeight="1" x14ac:dyDescent="0.3">
      <c r="A31" s="309" t="s">
        <v>11</v>
      </c>
      <c r="B31" s="309"/>
      <c r="C31" s="309"/>
      <c r="D31" s="309"/>
      <c r="E31" s="380"/>
      <c r="F31" s="380"/>
      <c r="G31" s="310"/>
      <c r="H31" s="310"/>
      <c r="I31" s="310"/>
    </row>
    <row r="32" spans="1:9" ht="15" customHeight="1" x14ac:dyDescent="0.3">
      <c r="A32" s="309"/>
      <c r="B32" s="667" t="s">
        <v>895</v>
      </c>
      <c r="C32" s="667"/>
      <c r="D32" s="660" t="s">
        <v>956</v>
      </c>
      <c r="E32" s="660"/>
      <c r="F32" s="660"/>
      <c r="G32" s="660"/>
      <c r="H32" s="358"/>
      <c r="I32" s="310"/>
    </row>
    <row r="33" spans="1:13" ht="15" customHeight="1" x14ac:dyDescent="0.3">
      <c r="A33" s="309"/>
      <c r="B33" s="667" t="s">
        <v>918</v>
      </c>
      <c r="C33" s="667"/>
      <c r="D33" s="660" t="s">
        <v>957</v>
      </c>
      <c r="E33" s="660"/>
      <c r="F33" s="660"/>
      <c r="G33" s="660"/>
      <c r="H33" s="358"/>
      <c r="I33" s="310"/>
    </row>
    <row r="34" spans="1:13" ht="13" x14ac:dyDescent="0.3">
      <c r="B34" s="668" t="s">
        <v>896</v>
      </c>
      <c r="C34" s="668"/>
      <c r="D34" s="660" t="s">
        <v>958</v>
      </c>
      <c r="E34" s="660"/>
      <c r="F34" s="660"/>
      <c r="G34" s="660"/>
      <c r="H34" s="30"/>
      <c r="I34" s="309"/>
    </row>
    <row r="35" spans="1:13" ht="13" x14ac:dyDescent="0.3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</row>
  </sheetData>
  <mergeCells count="11">
    <mergeCell ref="B32:C32"/>
    <mergeCell ref="B33:C33"/>
    <mergeCell ref="B34:C34"/>
    <mergeCell ref="A1:E1"/>
    <mergeCell ref="A2:F2"/>
    <mergeCell ref="A4:F4"/>
    <mergeCell ref="F6:G6"/>
    <mergeCell ref="D32:G32"/>
    <mergeCell ref="D33:G33"/>
    <mergeCell ref="D34:G34"/>
    <mergeCell ref="G9:G24"/>
  </mergeCells>
  <printOptions horizontalCentered="1"/>
  <pageMargins left="0.70866141732283472" right="0.70866141732283472" top="0.91" bottom="0" header="0.87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1"/>
  <sheetViews>
    <sheetView view="pageBreakPreview" topLeftCell="A5" zoomScale="90" zoomScaleSheetLayoutView="90" workbookViewId="0">
      <selection activeCell="H21" sqref="H21"/>
    </sheetView>
  </sheetViews>
  <sheetFormatPr defaultColWidth="9.1796875" defaultRowHeight="12.5" x14ac:dyDescent="0.25"/>
  <cols>
    <col min="1" max="1" width="6.54296875" style="15" customWidth="1"/>
    <col min="2" max="2" width="17.1796875" style="15" customWidth="1"/>
    <col min="3" max="3" width="13.26953125" style="15" customWidth="1"/>
    <col min="4" max="4" width="11" style="15" customWidth="1"/>
    <col min="5" max="5" width="13.1796875" style="15" customWidth="1"/>
    <col min="6" max="6" width="15.1796875" style="15" customWidth="1"/>
    <col min="7" max="7" width="13.26953125" style="15" customWidth="1"/>
    <col min="8" max="8" width="9.1796875" style="15"/>
    <col min="9" max="9" width="16.7265625" style="15" customWidth="1"/>
    <col min="10" max="10" width="19.26953125" style="15" customWidth="1"/>
    <col min="11" max="16384" width="9.1796875" style="15"/>
  </cols>
  <sheetData>
    <row r="1" spans="1:14" customFormat="1" ht="13" x14ac:dyDescent="0.3">
      <c r="E1" s="668"/>
      <c r="F1" s="668"/>
      <c r="G1" s="668"/>
      <c r="H1" s="668"/>
      <c r="I1" s="668"/>
      <c r="J1" s="131" t="s">
        <v>58</v>
      </c>
    </row>
    <row r="2" spans="1:14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4" customFormat="1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4" customFormat="1" ht="14.25" customHeight="1" x14ac:dyDescent="0.25"/>
    <row r="5" spans="1:14" ht="31.5" customHeight="1" x14ac:dyDescent="0.35">
      <c r="A5" s="820" t="s">
        <v>798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4" ht="12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15" customHeight="1" x14ac:dyDescent="0.3">
      <c r="A7" s="695" t="s">
        <v>894</v>
      </c>
      <c r="B7" s="695"/>
      <c r="C7" s="27"/>
      <c r="H7" s="819" t="s">
        <v>977</v>
      </c>
      <c r="I7" s="819"/>
      <c r="J7" s="819"/>
    </row>
    <row r="8" spans="1:14" ht="13" x14ac:dyDescent="0.3">
      <c r="A8" s="689" t="s">
        <v>2</v>
      </c>
      <c r="B8" s="689" t="s">
        <v>3</v>
      </c>
      <c r="C8" s="664" t="s">
        <v>799</v>
      </c>
      <c r="D8" s="706"/>
      <c r="E8" s="706"/>
      <c r="F8" s="665"/>
      <c r="G8" s="664" t="s">
        <v>98</v>
      </c>
      <c r="H8" s="706"/>
      <c r="I8" s="706"/>
      <c r="J8" s="665"/>
      <c r="N8" s="19"/>
    </row>
    <row r="9" spans="1:14" ht="64.5" customHeight="1" x14ac:dyDescent="0.25">
      <c r="A9" s="689"/>
      <c r="B9" s="689"/>
      <c r="C9" s="5" t="s">
        <v>177</v>
      </c>
      <c r="D9" s="5" t="s">
        <v>13</v>
      </c>
      <c r="E9" s="341" t="s">
        <v>820</v>
      </c>
      <c r="F9" s="7" t="s">
        <v>194</v>
      </c>
      <c r="G9" s="5" t="s">
        <v>177</v>
      </c>
      <c r="H9" s="21" t="s">
        <v>14</v>
      </c>
      <c r="I9" s="98" t="s">
        <v>710</v>
      </c>
      <c r="J9" s="5" t="s">
        <v>711</v>
      </c>
    </row>
    <row r="10" spans="1:14" ht="13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95">
        <v>8</v>
      </c>
      <c r="I10" s="5">
        <v>9</v>
      </c>
      <c r="J10" s="5">
        <v>10</v>
      </c>
    </row>
    <row r="11" spans="1:14" x14ac:dyDescent="0.25">
      <c r="A11" s="8">
        <v>1</v>
      </c>
      <c r="B11" s="9" t="s">
        <v>897</v>
      </c>
      <c r="C11" s="422">
        <v>245</v>
      </c>
      <c r="D11" s="17">
        <v>9590</v>
      </c>
      <c r="E11" s="17">
        <v>227</v>
      </c>
      <c r="F11" s="97">
        <v>2176930</v>
      </c>
      <c r="G11" s="17">
        <v>179</v>
      </c>
      <c r="H11" s="465">
        <v>1727550</v>
      </c>
      <c r="I11" s="429">
        <v>212</v>
      </c>
      <c r="J11" s="429">
        <v>8149</v>
      </c>
      <c r="L11" s="15">
        <v>1771325</v>
      </c>
      <c r="M11" s="552">
        <v>1771325</v>
      </c>
    </row>
    <row r="12" spans="1:14" x14ac:dyDescent="0.25">
      <c r="A12" s="8">
        <v>2</v>
      </c>
      <c r="B12" s="9" t="s">
        <v>898</v>
      </c>
      <c r="C12" s="422">
        <v>236</v>
      </c>
      <c r="D12" s="17">
        <v>9581</v>
      </c>
      <c r="E12" s="17">
        <v>227</v>
      </c>
      <c r="F12" s="97">
        <v>2174887</v>
      </c>
      <c r="G12" s="17">
        <v>216</v>
      </c>
      <c r="H12" s="465">
        <v>2038176</v>
      </c>
      <c r="I12" s="429">
        <v>217</v>
      </c>
      <c r="J12" s="429">
        <v>9393</v>
      </c>
      <c r="L12" s="15">
        <v>2119959</v>
      </c>
      <c r="M12" s="552">
        <v>2119959</v>
      </c>
    </row>
    <row r="13" spans="1:14" x14ac:dyDescent="0.25">
      <c r="A13" s="8">
        <v>3</v>
      </c>
      <c r="B13" s="9" t="s">
        <v>910</v>
      </c>
      <c r="C13" s="422">
        <v>124</v>
      </c>
      <c r="D13" s="17">
        <v>4592</v>
      </c>
      <c r="E13" s="17">
        <v>227</v>
      </c>
      <c r="F13" s="97">
        <v>1042384</v>
      </c>
      <c r="G13" s="17">
        <v>65</v>
      </c>
      <c r="H13" s="465">
        <v>928755</v>
      </c>
      <c r="I13" s="429">
        <v>209</v>
      </c>
      <c r="J13" s="429">
        <v>4444</v>
      </c>
      <c r="L13" s="15">
        <v>971540</v>
      </c>
      <c r="M13" s="552">
        <v>971540</v>
      </c>
    </row>
    <row r="14" spans="1:14" x14ac:dyDescent="0.25">
      <c r="A14" s="8">
        <v>4</v>
      </c>
      <c r="B14" s="9" t="s">
        <v>899</v>
      </c>
      <c r="C14" s="422">
        <v>160</v>
      </c>
      <c r="D14" s="17">
        <v>8651</v>
      </c>
      <c r="E14" s="17">
        <v>227</v>
      </c>
      <c r="F14" s="97">
        <v>1963777</v>
      </c>
      <c r="G14" s="17">
        <v>113</v>
      </c>
      <c r="H14" s="465">
        <v>1706497</v>
      </c>
      <c r="I14" s="429">
        <v>211</v>
      </c>
      <c r="J14" s="429">
        <v>8088</v>
      </c>
      <c r="L14" s="15">
        <v>1750220</v>
      </c>
      <c r="M14" s="552">
        <v>1750220</v>
      </c>
    </row>
    <row r="15" spans="1:14" x14ac:dyDescent="0.25">
      <c r="A15" s="8">
        <v>5</v>
      </c>
      <c r="B15" s="9" t="s">
        <v>900</v>
      </c>
      <c r="C15" s="422">
        <v>99</v>
      </c>
      <c r="D15" s="17">
        <v>3208</v>
      </c>
      <c r="E15" s="17">
        <v>227</v>
      </c>
      <c r="F15" s="97">
        <v>728216</v>
      </c>
      <c r="G15" s="17">
        <v>74</v>
      </c>
      <c r="H15" s="465">
        <v>684005</v>
      </c>
      <c r="I15" s="429">
        <v>208</v>
      </c>
      <c r="J15" s="429">
        <v>3288</v>
      </c>
      <c r="L15" s="15">
        <v>726517</v>
      </c>
      <c r="M15" s="552">
        <v>726517</v>
      </c>
    </row>
    <row r="16" spans="1:14" x14ac:dyDescent="0.25">
      <c r="A16" s="8">
        <v>6</v>
      </c>
      <c r="B16" s="9" t="s">
        <v>901</v>
      </c>
      <c r="C16" s="422">
        <v>174</v>
      </c>
      <c r="D16" s="17">
        <v>7225</v>
      </c>
      <c r="E16" s="17">
        <v>227</v>
      </c>
      <c r="F16" s="97">
        <v>1640075</v>
      </c>
      <c r="G16" s="17">
        <v>114</v>
      </c>
      <c r="H16" s="465">
        <v>1548699</v>
      </c>
      <c r="I16" s="429">
        <v>208</v>
      </c>
      <c r="J16" s="429">
        <v>7446</v>
      </c>
      <c r="L16" s="15">
        <v>1651213</v>
      </c>
      <c r="M16" s="552">
        <v>1651213</v>
      </c>
    </row>
    <row r="17" spans="1:13" s="262" customFormat="1" x14ac:dyDescent="0.25">
      <c r="A17" s="498">
        <v>7</v>
      </c>
      <c r="B17" s="205" t="s">
        <v>902</v>
      </c>
      <c r="C17" s="535">
        <v>161</v>
      </c>
      <c r="D17" s="284">
        <v>9454</v>
      </c>
      <c r="E17" s="284">
        <v>227</v>
      </c>
      <c r="F17" s="536">
        <v>2146058</v>
      </c>
      <c r="G17" s="284">
        <v>104</v>
      </c>
      <c r="H17" s="465">
        <v>1937238</v>
      </c>
      <c r="I17" s="538">
        <v>215</v>
      </c>
      <c r="J17" s="538">
        <v>9010</v>
      </c>
      <c r="L17" s="262">
        <v>2017222</v>
      </c>
      <c r="M17" s="262">
        <v>2123131</v>
      </c>
    </row>
    <row r="18" spans="1:13" s="262" customFormat="1" x14ac:dyDescent="0.25">
      <c r="A18" s="498">
        <v>8</v>
      </c>
      <c r="B18" s="205" t="s">
        <v>903</v>
      </c>
      <c r="C18" s="535">
        <v>101</v>
      </c>
      <c r="D18" s="284">
        <v>3890</v>
      </c>
      <c r="E18" s="284">
        <v>227</v>
      </c>
      <c r="F18" s="536">
        <v>883030</v>
      </c>
      <c r="G18" s="284">
        <v>101</v>
      </c>
      <c r="H18" s="465">
        <v>762201</v>
      </c>
      <c r="I18" s="538">
        <v>215</v>
      </c>
      <c r="J18" s="538">
        <v>3545</v>
      </c>
      <c r="L18" s="262">
        <v>793740</v>
      </c>
      <c r="M18" s="262">
        <v>835413</v>
      </c>
    </row>
    <row r="19" spans="1:13" x14ac:dyDescent="0.25">
      <c r="A19" s="8">
        <v>9</v>
      </c>
      <c r="B19" s="9" t="s">
        <v>904</v>
      </c>
      <c r="C19" s="422">
        <v>275</v>
      </c>
      <c r="D19" s="17">
        <v>13309</v>
      </c>
      <c r="E19" s="17">
        <v>227</v>
      </c>
      <c r="F19" s="97">
        <v>3021143</v>
      </c>
      <c r="G19" s="17">
        <v>265</v>
      </c>
      <c r="H19" s="465">
        <v>2912470</v>
      </c>
      <c r="I19" s="429">
        <v>217</v>
      </c>
      <c r="J19" s="429">
        <v>13422</v>
      </c>
      <c r="L19" s="15">
        <v>2846438</v>
      </c>
      <c r="M19" s="552">
        <v>3042620</v>
      </c>
    </row>
    <row r="20" spans="1:13" x14ac:dyDescent="0.25">
      <c r="A20" s="8">
        <v>10</v>
      </c>
      <c r="B20" s="9" t="s">
        <v>905</v>
      </c>
      <c r="C20" s="422">
        <v>335</v>
      </c>
      <c r="D20" s="17">
        <v>12665</v>
      </c>
      <c r="E20" s="17">
        <v>227</v>
      </c>
      <c r="F20" s="97">
        <v>2874955</v>
      </c>
      <c r="G20" s="17">
        <v>328</v>
      </c>
      <c r="H20" s="465">
        <v>2709658</v>
      </c>
      <c r="I20" s="429">
        <v>217</v>
      </c>
      <c r="J20" s="429">
        <v>12487</v>
      </c>
      <c r="L20" s="15">
        <v>2827799</v>
      </c>
      <c r="M20" s="552">
        <v>2827799</v>
      </c>
    </row>
    <row r="21" spans="1:13" x14ac:dyDescent="0.25">
      <c r="A21" s="8">
        <v>11</v>
      </c>
      <c r="B21" s="9" t="s">
        <v>906</v>
      </c>
      <c r="C21" s="422">
        <v>214</v>
      </c>
      <c r="D21" s="17">
        <v>6857</v>
      </c>
      <c r="E21" s="17">
        <v>227</v>
      </c>
      <c r="F21" s="97">
        <v>1556539</v>
      </c>
      <c r="G21" s="17">
        <v>205</v>
      </c>
      <c r="H21" s="465">
        <v>1479383</v>
      </c>
      <c r="I21" s="429">
        <v>207</v>
      </c>
      <c r="J21" s="429">
        <v>7147</v>
      </c>
      <c r="L21" s="15">
        <v>1548387</v>
      </c>
      <c r="M21" s="552">
        <v>1548387</v>
      </c>
    </row>
    <row r="22" spans="1:13" x14ac:dyDescent="0.25">
      <c r="A22" s="8">
        <v>12</v>
      </c>
      <c r="B22" s="9" t="s">
        <v>907</v>
      </c>
      <c r="C22" s="422">
        <v>108</v>
      </c>
      <c r="D22" s="17">
        <v>4004</v>
      </c>
      <c r="E22" s="17">
        <v>227</v>
      </c>
      <c r="F22" s="97">
        <v>908908</v>
      </c>
      <c r="G22" s="17">
        <v>106</v>
      </c>
      <c r="H22" s="465">
        <v>856304</v>
      </c>
      <c r="I22" s="429">
        <v>216</v>
      </c>
      <c r="J22" s="429">
        <v>3964</v>
      </c>
      <c r="L22" s="15">
        <v>905984</v>
      </c>
      <c r="M22" s="552">
        <v>905984</v>
      </c>
    </row>
    <row r="23" spans="1:13" x14ac:dyDescent="0.25">
      <c r="A23" s="8">
        <v>13</v>
      </c>
      <c r="B23" s="9" t="s">
        <v>908</v>
      </c>
      <c r="C23" s="422">
        <v>272</v>
      </c>
      <c r="D23" s="17">
        <v>12982</v>
      </c>
      <c r="E23" s="17">
        <v>227</v>
      </c>
      <c r="F23" s="97">
        <v>2946914</v>
      </c>
      <c r="G23" s="17">
        <v>257</v>
      </c>
      <c r="H23" s="465">
        <v>2692705</v>
      </c>
      <c r="I23" s="429">
        <v>213</v>
      </c>
      <c r="J23" s="429">
        <v>12642</v>
      </c>
      <c r="L23" s="15">
        <v>2571448</v>
      </c>
      <c r="M23" s="552">
        <v>2811424</v>
      </c>
    </row>
    <row r="24" spans="1:13" x14ac:dyDescent="0.25">
      <c r="A24" s="8">
        <v>14</v>
      </c>
      <c r="B24" s="9" t="s">
        <v>909</v>
      </c>
      <c r="C24" s="422">
        <v>68</v>
      </c>
      <c r="D24" s="17">
        <v>3294</v>
      </c>
      <c r="E24" s="17">
        <v>227</v>
      </c>
      <c r="F24" s="97">
        <v>747738</v>
      </c>
      <c r="G24" s="17">
        <v>66</v>
      </c>
      <c r="H24" s="465">
        <v>690221</v>
      </c>
      <c r="I24" s="429">
        <v>212</v>
      </c>
      <c r="J24" s="429">
        <v>3256</v>
      </c>
      <c r="L24" s="15">
        <v>709247</v>
      </c>
      <c r="M24" s="552">
        <v>715247</v>
      </c>
    </row>
    <row r="25" spans="1:13" x14ac:dyDescent="0.25">
      <c r="A25" s="8">
        <v>15</v>
      </c>
      <c r="B25" s="9" t="s">
        <v>911</v>
      </c>
      <c r="C25" s="422">
        <v>184</v>
      </c>
      <c r="D25" s="17">
        <v>5487</v>
      </c>
      <c r="E25" s="17">
        <v>227</v>
      </c>
      <c r="F25" s="97">
        <v>1245549</v>
      </c>
      <c r="G25" s="17">
        <v>171</v>
      </c>
      <c r="H25" s="465">
        <v>1113471</v>
      </c>
      <c r="I25" s="429">
        <v>215</v>
      </c>
      <c r="J25" s="429">
        <v>5179</v>
      </c>
      <c r="L25" s="15">
        <v>1149057</v>
      </c>
      <c r="M25" s="552">
        <v>1149057</v>
      </c>
    </row>
    <row r="26" spans="1:13" ht="13" x14ac:dyDescent="0.3">
      <c r="A26" s="8">
        <v>16</v>
      </c>
      <c r="B26" s="9" t="s">
        <v>912</v>
      </c>
      <c r="C26" s="422">
        <v>100</v>
      </c>
      <c r="D26" s="17">
        <v>2538</v>
      </c>
      <c r="E26" s="17">
        <v>227</v>
      </c>
      <c r="F26" s="97">
        <v>576126</v>
      </c>
      <c r="G26" s="17">
        <v>92</v>
      </c>
      <c r="H26" s="465">
        <v>631382</v>
      </c>
      <c r="I26" s="554">
        <v>214</v>
      </c>
      <c r="J26" s="429">
        <v>2950</v>
      </c>
      <c r="L26" s="15">
        <v>613345</v>
      </c>
      <c r="M26" s="552">
        <v>649225</v>
      </c>
    </row>
    <row r="27" spans="1:13" ht="13" x14ac:dyDescent="0.3">
      <c r="A27" s="8"/>
      <c r="B27" s="9" t="s">
        <v>15</v>
      </c>
      <c r="C27" s="428">
        <v>2856</v>
      </c>
      <c r="D27" s="17">
        <v>117327</v>
      </c>
      <c r="E27" s="17"/>
      <c r="F27" s="23">
        <v>26633229</v>
      </c>
      <c r="G27" s="17">
        <v>2456</v>
      </c>
      <c r="H27" s="465">
        <v>24418715</v>
      </c>
      <c r="I27" s="429"/>
      <c r="J27" s="429">
        <v>114410</v>
      </c>
      <c r="L27" s="15">
        <v>24973441</v>
      </c>
      <c r="M27" s="552">
        <v>25599061</v>
      </c>
    </row>
    <row r="28" spans="1:13" ht="13" x14ac:dyDescent="0.3">
      <c r="A28" s="11"/>
      <c r="B28" s="26"/>
      <c r="C28" s="26"/>
      <c r="D28" s="19"/>
      <c r="E28" s="19"/>
      <c r="F28" s="19"/>
      <c r="G28" s="19"/>
      <c r="H28" s="19"/>
      <c r="I28" s="19"/>
      <c r="J28" s="19"/>
    </row>
    <row r="29" spans="1:13" ht="15.75" customHeight="1" x14ac:dyDescent="0.25">
      <c r="A29" s="821" t="s">
        <v>712</v>
      </c>
      <c r="B29" s="821"/>
      <c r="C29" s="821"/>
      <c r="D29" s="821"/>
      <c r="E29" s="821"/>
      <c r="F29" s="821"/>
      <c r="G29" s="821"/>
      <c r="H29" s="821"/>
      <c r="I29" s="19"/>
      <c r="J29" s="19"/>
    </row>
    <row r="30" spans="1:13" s="528" customFormat="1" ht="15.75" customHeight="1" x14ac:dyDescent="0.25">
      <c r="A30" s="527"/>
      <c r="B30" s="527"/>
      <c r="C30" s="527"/>
      <c r="D30" s="527"/>
      <c r="E30" s="527"/>
      <c r="F30" s="527"/>
      <c r="G30" s="527"/>
      <c r="H30" s="527"/>
      <c r="I30" s="19"/>
      <c r="J30" s="19"/>
    </row>
    <row r="31" spans="1:13" ht="18" customHeight="1" x14ac:dyDescent="0.3">
      <c r="A31" s="11"/>
      <c r="B31" s="26"/>
      <c r="C31" s="26"/>
      <c r="D31" s="19"/>
      <c r="E31" s="19"/>
      <c r="F31" s="19"/>
      <c r="G31" s="19"/>
      <c r="H31" s="19"/>
      <c r="I31" s="19"/>
      <c r="J31" s="19"/>
    </row>
    <row r="32" spans="1:13" ht="17.25" customHeight="1" x14ac:dyDescent="0.3">
      <c r="A32" s="14" t="s">
        <v>11</v>
      </c>
      <c r="B32" s="14"/>
      <c r="C32" s="14"/>
      <c r="D32" s="14"/>
      <c r="E32" s="14"/>
      <c r="F32" s="14"/>
      <c r="G32" s="14"/>
      <c r="I32" s="358"/>
      <c r="J32" s="358"/>
    </row>
    <row r="33" spans="1:10" ht="15.75" customHeight="1" x14ac:dyDescent="0.3">
      <c r="A33" s="358"/>
      <c r="B33" s="358"/>
      <c r="C33" s="667" t="s">
        <v>895</v>
      </c>
      <c r="D33" s="667"/>
      <c r="E33" s="358"/>
      <c r="F33" s="358"/>
      <c r="G33" s="660" t="s">
        <v>956</v>
      </c>
      <c r="H33" s="660"/>
      <c r="I33" s="660"/>
      <c r="J33" s="660"/>
    </row>
    <row r="34" spans="1:10" ht="15.75" customHeight="1" x14ac:dyDescent="0.3">
      <c r="A34" s="358"/>
      <c r="B34" s="358"/>
      <c r="C34" s="667" t="s">
        <v>918</v>
      </c>
      <c r="D34" s="667"/>
      <c r="E34" s="358"/>
      <c r="F34" s="358"/>
      <c r="G34" s="660" t="s">
        <v>957</v>
      </c>
      <c r="H34" s="660"/>
      <c r="I34" s="660"/>
      <c r="J34" s="660"/>
    </row>
    <row r="35" spans="1:10" ht="14.25" customHeight="1" x14ac:dyDescent="0.3">
      <c r="A35" s="14"/>
      <c r="B35" s="14"/>
      <c r="C35" s="668" t="s">
        <v>896</v>
      </c>
      <c r="D35" s="668"/>
      <c r="E35" s="14"/>
      <c r="F35" s="367"/>
      <c r="G35" s="660" t="s">
        <v>958</v>
      </c>
      <c r="H35" s="660"/>
      <c r="I35" s="660"/>
      <c r="J35" s="660"/>
    </row>
    <row r="39" spans="1:10" x14ac:dyDescent="0.25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1" spans="1:10" x14ac:dyDescent="0.25">
      <c r="A41" s="822"/>
      <c r="B41" s="822"/>
      <c r="C41" s="822"/>
      <c r="D41" s="822"/>
      <c r="E41" s="822"/>
      <c r="F41" s="822"/>
      <c r="G41" s="822"/>
      <c r="H41" s="822"/>
      <c r="I41" s="822"/>
      <c r="J41" s="822"/>
    </row>
  </sheetData>
  <mergeCells count="19">
    <mergeCell ref="A29:H29"/>
    <mergeCell ref="A41:J41"/>
    <mergeCell ref="A39:J39"/>
    <mergeCell ref="C33:D33"/>
    <mergeCell ref="C34:D34"/>
    <mergeCell ref="C35:D35"/>
    <mergeCell ref="G33:J33"/>
    <mergeCell ref="G34:J34"/>
    <mergeCell ref="G35:J35"/>
    <mergeCell ref="E1:I1"/>
    <mergeCell ref="A2:J2"/>
    <mergeCell ref="A3:J3"/>
    <mergeCell ref="G8:J8"/>
    <mergeCell ref="C8:F8"/>
    <mergeCell ref="H7:J7"/>
    <mergeCell ref="A5:J5"/>
    <mergeCell ref="A8:A9"/>
    <mergeCell ref="B8:B9"/>
    <mergeCell ref="A7:B7"/>
  </mergeCells>
  <phoneticPr fontId="0" type="noConversion"/>
  <printOptions horizontalCentered="1"/>
  <pageMargins left="0.70866141732283472" right="0.70866141732283472" top="1.03" bottom="0" header="0.31496062992125984" footer="0.17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3"/>
  <sheetViews>
    <sheetView view="pageBreakPreview" topLeftCell="A5" zoomScale="90" zoomScaleSheetLayoutView="90" workbookViewId="0">
      <selection activeCell="H24" sqref="H24"/>
    </sheetView>
  </sheetViews>
  <sheetFormatPr defaultColWidth="9.1796875" defaultRowHeight="12.5" x14ac:dyDescent="0.25"/>
  <cols>
    <col min="1" max="1" width="6.1796875" style="280" customWidth="1"/>
    <col min="2" max="2" width="17.1796875" style="280" customWidth="1"/>
    <col min="3" max="3" width="12.26953125" style="280" customWidth="1"/>
    <col min="4" max="4" width="12.81640625" style="280" customWidth="1"/>
    <col min="5" max="5" width="14.1796875" style="280" customWidth="1"/>
    <col min="6" max="6" width="14.26953125" style="280" customWidth="1"/>
    <col min="7" max="7" width="13.26953125" style="280" customWidth="1"/>
    <col min="8" max="8" width="14.7265625" style="280" customWidth="1"/>
    <col min="9" max="9" width="16.7265625" style="280" customWidth="1"/>
    <col min="10" max="10" width="19.26953125" style="280" customWidth="1"/>
    <col min="11" max="16384" width="9.1796875" style="280"/>
  </cols>
  <sheetData>
    <row r="1" spans="1:16" s="296" customFormat="1" ht="13" x14ac:dyDescent="0.3">
      <c r="E1" s="786"/>
      <c r="F1" s="786"/>
      <c r="G1" s="786"/>
      <c r="H1" s="786"/>
      <c r="I1" s="786"/>
      <c r="J1" s="641" t="s">
        <v>355</v>
      </c>
    </row>
    <row r="2" spans="1:16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</row>
    <row r="3" spans="1:16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</row>
    <row r="4" spans="1:16" s="296" customFormat="1" ht="14.25" customHeight="1" x14ac:dyDescent="0.25"/>
    <row r="5" spans="1:16" ht="15.5" x14ac:dyDescent="0.35">
      <c r="A5" s="805" t="s">
        <v>800</v>
      </c>
      <c r="B5" s="805"/>
      <c r="C5" s="805"/>
      <c r="D5" s="805"/>
      <c r="E5" s="805"/>
      <c r="F5" s="805"/>
      <c r="G5" s="805"/>
      <c r="H5" s="805"/>
      <c r="I5" s="805"/>
      <c r="J5" s="805"/>
    </row>
    <row r="6" spans="1:16" ht="13.5" customHeight="1" x14ac:dyDescent="0.3">
      <c r="A6" s="606"/>
      <c r="B6" s="606"/>
      <c r="C6" s="606"/>
      <c r="D6" s="606"/>
      <c r="E6" s="606"/>
      <c r="F6" s="606"/>
      <c r="G6" s="606"/>
      <c r="H6" s="606"/>
      <c r="I6" s="606"/>
      <c r="J6" s="606"/>
    </row>
    <row r="7" spans="1:16" ht="0.75" customHeight="1" x14ac:dyDescent="0.25"/>
    <row r="8" spans="1:16" ht="13" x14ac:dyDescent="0.3">
      <c r="A8" s="791" t="s">
        <v>894</v>
      </c>
      <c r="B8" s="791"/>
      <c r="C8" s="601"/>
      <c r="H8" s="812" t="s">
        <v>977</v>
      </c>
      <c r="I8" s="812"/>
      <c r="J8" s="812"/>
    </row>
    <row r="9" spans="1:16" ht="13" x14ac:dyDescent="0.3">
      <c r="A9" s="794" t="s">
        <v>2</v>
      </c>
      <c r="B9" s="794" t="s">
        <v>3</v>
      </c>
      <c r="C9" s="801" t="s">
        <v>799</v>
      </c>
      <c r="D9" s="823"/>
      <c r="E9" s="823"/>
      <c r="F9" s="824"/>
      <c r="G9" s="801" t="s">
        <v>98</v>
      </c>
      <c r="H9" s="823"/>
      <c r="I9" s="823"/>
      <c r="J9" s="824"/>
      <c r="O9" s="284"/>
      <c r="P9" s="286"/>
    </row>
    <row r="10" spans="1:16" ht="52" x14ac:dyDescent="0.25">
      <c r="A10" s="794"/>
      <c r="B10" s="794"/>
      <c r="C10" s="600" t="s">
        <v>177</v>
      </c>
      <c r="D10" s="600" t="s">
        <v>13</v>
      </c>
      <c r="E10" s="642" t="s">
        <v>820</v>
      </c>
      <c r="F10" s="603" t="s">
        <v>194</v>
      </c>
      <c r="G10" s="600" t="s">
        <v>177</v>
      </c>
      <c r="H10" s="605" t="s">
        <v>14</v>
      </c>
      <c r="I10" s="604" t="s">
        <v>710</v>
      </c>
      <c r="J10" s="600" t="s">
        <v>711</v>
      </c>
    </row>
    <row r="11" spans="1:16" ht="13" x14ac:dyDescent="0.25">
      <c r="A11" s="600">
        <v>1</v>
      </c>
      <c r="B11" s="600">
        <v>2</v>
      </c>
      <c r="C11" s="600">
        <v>3</v>
      </c>
      <c r="D11" s="600">
        <v>4</v>
      </c>
      <c r="E11" s="600">
        <v>5</v>
      </c>
      <c r="F11" s="603">
        <v>6</v>
      </c>
      <c r="G11" s="600">
        <v>7</v>
      </c>
      <c r="H11" s="605">
        <v>8</v>
      </c>
      <c r="I11" s="600">
        <v>9</v>
      </c>
      <c r="J11" s="600">
        <v>10</v>
      </c>
    </row>
    <row r="12" spans="1:16" x14ac:dyDescent="0.25">
      <c r="A12" s="498">
        <v>1</v>
      </c>
      <c r="B12" s="205" t="s">
        <v>897</v>
      </c>
      <c r="C12" s="284">
        <v>171</v>
      </c>
      <c r="D12" s="284">
        <v>4879</v>
      </c>
      <c r="E12" s="284">
        <v>227</v>
      </c>
      <c r="F12" s="536">
        <v>1107533</v>
      </c>
      <c r="G12" s="284">
        <v>177</v>
      </c>
      <c r="H12" s="537">
        <v>959759</v>
      </c>
      <c r="I12" s="484">
        <v>212</v>
      </c>
      <c r="J12" s="538">
        <v>4527</v>
      </c>
      <c r="K12" s="280">
        <v>4393</v>
      </c>
    </row>
    <row r="13" spans="1:16" x14ac:dyDescent="0.25">
      <c r="A13" s="498">
        <v>2</v>
      </c>
      <c r="B13" s="205" t="s">
        <v>898</v>
      </c>
      <c r="C13" s="284">
        <v>127</v>
      </c>
      <c r="D13" s="284">
        <v>4858</v>
      </c>
      <c r="E13" s="284">
        <v>227</v>
      </c>
      <c r="F13" s="536">
        <v>1102766</v>
      </c>
      <c r="G13" s="284">
        <v>134</v>
      </c>
      <c r="H13" s="537">
        <v>1036958</v>
      </c>
      <c r="I13" s="484">
        <v>217</v>
      </c>
      <c r="J13" s="538">
        <v>4779</v>
      </c>
      <c r="K13" s="280">
        <v>4792</v>
      </c>
    </row>
    <row r="14" spans="1:16" x14ac:dyDescent="0.25">
      <c r="A14" s="498">
        <v>3</v>
      </c>
      <c r="B14" s="205" t="s">
        <v>910</v>
      </c>
      <c r="C14" s="284">
        <v>20</v>
      </c>
      <c r="D14" s="284">
        <v>1540</v>
      </c>
      <c r="E14" s="284">
        <v>227</v>
      </c>
      <c r="F14" s="536">
        <v>349580</v>
      </c>
      <c r="G14" s="284">
        <v>19</v>
      </c>
      <c r="H14" s="537">
        <v>319956</v>
      </c>
      <c r="I14" s="484">
        <v>209</v>
      </c>
      <c r="J14" s="538">
        <v>1531</v>
      </c>
      <c r="K14" s="280">
        <v>1494</v>
      </c>
    </row>
    <row r="15" spans="1:16" x14ac:dyDescent="0.25">
      <c r="A15" s="498">
        <v>4</v>
      </c>
      <c r="B15" s="205" t="s">
        <v>899</v>
      </c>
      <c r="C15" s="284">
        <v>109</v>
      </c>
      <c r="D15" s="284">
        <v>4039</v>
      </c>
      <c r="E15" s="284">
        <v>227</v>
      </c>
      <c r="F15" s="536">
        <v>916853</v>
      </c>
      <c r="G15" s="284">
        <v>115</v>
      </c>
      <c r="H15" s="537">
        <v>799314</v>
      </c>
      <c r="I15" s="484">
        <v>211</v>
      </c>
      <c r="J15" s="538">
        <v>3788</v>
      </c>
      <c r="K15" s="280">
        <v>3751</v>
      </c>
    </row>
    <row r="16" spans="1:16" x14ac:dyDescent="0.25">
      <c r="A16" s="498">
        <v>5</v>
      </c>
      <c r="B16" s="205" t="s">
        <v>900</v>
      </c>
      <c r="C16" s="284">
        <v>40</v>
      </c>
      <c r="D16" s="284">
        <v>1724</v>
      </c>
      <c r="E16" s="284">
        <v>227</v>
      </c>
      <c r="F16" s="536">
        <v>391348</v>
      </c>
      <c r="G16" s="284">
        <v>46</v>
      </c>
      <c r="H16" s="537">
        <v>373808</v>
      </c>
      <c r="I16" s="484">
        <v>208</v>
      </c>
      <c r="J16" s="538">
        <v>1797</v>
      </c>
      <c r="K16" s="280">
        <v>1830</v>
      </c>
    </row>
    <row r="17" spans="1:11" x14ac:dyDescent="0.25">
      <c r="A17" s="498">
        <v>6</v>
      </c>
      <c r="B17" s="205" t="s">
        <v>901</v>
      </c>
      <c r="C17" s="284">
        <v>98</v>
      </c>
      <c r="D17" s="284">
        <v>3081</v>
      </c>
      <c r="E17" s="284">
        <v>227</v>
      </c>
      <c r="F17" s="536">
        <v>699387</v>
      </c>
      <c r="G17" s="284">
        <v>97</v>
      </c>
      <c r="H17" s="537">
        <v>659420</v>
      </c>
      <c r="I17" s="484">
        <v>208</v>
      </c>
      <c r="J17" s="538">
        <v>3170</v>
      </c>
      <c r="K17" s="280">
        <v>3279</v>
      </c>
    </row>
    <row r="18" spans="1:11" x14ac:dyDescent="0.25">
      <c r="A18" s="498">
        <v>7</v>
      </c>
      <c r="B18" s="205" t="s">
        <v>902</v>
      </c>
      <c r="C18" s="284">
        <v>54</v>
      </c>
      <c r="D18" s="284">
        <v>2207</v>
      </c>
      <c r="E18" s="284">
        <v>227</v>
      </c>
      <c r="F18" s="536">
        <v>500989</v>
      </c>
      <c r="G18" s="284">
        <v>53</v>
      </c>
      <c r="H18" s="537">
        <v>538802</v>
      </c>
      <c r="I18" s="484">
        <v>215</v>
      </c>
      <c r="J18" s="538">
        <v>2506</v>
      </c>
      <c r="K18" s="280">
        <v>2954</v>
      </c>
    </row>
    <row r="19" spans="1:11" x14ac:dyDescent="0.25">
      <c r="A19" s="498">
        <v>8</v>
      </c>
      <c r="B19" s="205" t="s">
        <v>903</v>
      </c>
      <c r="C19" s="284">
        <v>28</v>
      </c>
      <c r="D19" s="284">
        <v>826</v>
      </c>
      <c r="E19" s="284">
        <v>227</v>
      </c>
      <c r="F19" s="536">
        <v>187502</v>
      </c>
      <c r="G19" s="284">
        <v>29</v>
      </c>
      <c r="H19" s="537">
        <v>94936</v>
      </c>
      <c r="I19" s="484">
        <v>215</v>
      </c>
      <c r="J19" s="538">
        <v>442</v>
      </c>
      <c r="K19" s="280">
        <v>0</v>
      </c>
    </row>
    <row r="20" spans="1:11" x14ac:dyDescent="0.25">
      <c r="A20" s="498">
        <v>9</v>
      </c>
      <c r="B20" s="205" t="s">
        <v>904</v>
      </c>
      <c r="C20" s="284">
        <v>43</v>
      </c>
      <c r="D20" s="284">
        <v>1515</v>
      </c>
      <c r="E20" s="284">
        <v>227</v>
      </c>
      <c r="F20" s="536">
        <v>343905</v>
      </c>
      <c r="G20" s="284">
        <v>39</v>
      </c>
      <c r="H20" s="537">
        <v>280945</v>
      </c>
      <c r="I20" s="484">
        <v>217</v>
      </c>
      <c r="J20" s="538">
        <v>1295</v>
      </c>
      <c r="K20" s="280">
        <v>1304</v>
      </c>
    </row>
    <row r="21" spans="1:11" x14ac:dyDescent="0.25">
      <c r="A21" s="498">
        <v>10</v>
      </c>
      <c r="B21" s="205" t="s">
        <v>905</v>
      </c>
      <c r="C21" s="284">
        <v>65</v>
      </c>
      <c r="D21" s="284">
        <v>2423</v>
      </c>
      <c r="E21" s="284">
        <v>227</v>
      </c>
      <c r="F21" s="536">
        <v>550021</v>
      </c>
      <c r="G21" s="284">
        <v>58</v>
      </c>
      <c r="H21" s="537">
        <v>523189</v>
      </c>
      <c r="I21" s="484">
        <v>217</v>
      </c>
      <c r="J21" s="538">
        <v>2411</v>
      </c>
      <c r="K21" s="280">
        <v>2425</v>
      </c>
    </row>
    <row r="22" spans="1:11" x14ac:dyDescent="0.25">
      <c r="A22" s="498">
        <v>11</v>
      </c>
      <c r="B22" s="205" t="s">
        <v>906</v>
      </c>
      <c r="C22" s="284">
        <v>37</v>
      </c>
      <c r="D22" s="284">
        <v>1232</v>
      </c>
      <c r="E22" s="284">
        <v>227</v>
      </c>
      <c r="F22" s="536">
        <v>279664</v>
      </c>
      <c r="G22" s="284">
        <v>40</v>
      </c>
      <c r="H22" s="537">
        <v>266571</v>
      </c>
      <c r="I22" s="484">
        <v>207</v>
      </c>
      <c r="J22" s="538">
        <v>1288</v>
      </c>
      <c r="K22" s="280">
        <v>1312</v>
      </c>
    </row>
    <row r="23" spans="1:11" x14ac:dyDescent="0.25">
      <c r="A23" s="498">
        <v>12</v>
      </c>
      <c r="B23" s="205" t="s">
        <v>907</v>
      </c>
      <c r="C23" s="284">
        <v>18</v>
      </c>
      <c r="D23" s="284">
        <v>544</v>
      </c>
      <c r="E23" s="284">
        <v>227</v>
      </c>
      <c r="F23" s="536">
        <v>123488</v>
      </c>
      <c r="G23" s="284">
        <v>20</v>
      </c>
      <c r="H23" s="537">
        <v>119259</v>
      </c>
      <c r="I23" s="484">
        <v>216</v>
      </c>
      <c r="J23" s="538">
        <v>552</v>
      </c>
      <c r="K23" s="280">
        <v>558</v>
      </c>
    </row>
    <row r="24" spans="1:11" x14ac:dyDescent="0.25">
      <c r="A24" s="498">
        <v>13</v>
      </c>
      <c r="B24" s="205" t="s">
        <v>908</v>
      </c>
      <c r="C24" s="284">
        <v>81</v>
      </c>
      <c r="D24" s="284">
        <v>3141</v>
      </c>
      <c r="E24" s="284">
        <v>227</v>
      </c>
      <c r="F24" s="536">
        <v>713007</v>
      </c>
      <c r="G24" s="284">
        <v>96</v>
      </c>
      <c r="H24" s="537">
        <v>682414</v>
      </c>
      <c r="I24" s="484">
        <v>213</v>
      </c>
      <c r="J24" s="538">
        <v>3204</v>
      </c>
      <c r="K24" s="280">
        <v>3243</v>
      </c>
    </row>
    <row r="25" spans="1:11" x14ac:dyDescent="0.25">
      <c r="A25" s="498">
        <v>14</v>
      </c>
      <c r="B25" s="205" t="s">
        <v>909</v>
      </c>
      <c r="C25" s="284">
        <v>41</v>
      </c>
      <c r="D25" s="284">
        <v>475</v>
      </c>
      <c r="E25" s="284">
        <v>227</v>
      </c>
      <c r="F25" s="536">
        <v>107825</v>
      </c>
      <c r="G25" s="284">
        <v>42</v>
      </c>
      <c r="H25" s="537">
        <v>96057</v>
      </c>
      <c r="I25" s="484">
        <v>212</v>
      </c>
      <c r="J25" s="538">
        <v>453</v>
      </c>
      <c r="K25" s="280">
        <v>442</v>
      </c>
    </row>
    <row r="26" spans="1:11" x14ac:dyDescent="0.25">
      <c r="A26" s="498">
        <v>15</v>
      </c>
      <c r="B26" s="205" t="s">
        <v>911</v>
      </c>
      <c r="C26" s="284">
        <v>20</v>
      </c>
      <c r="D26" s="284">
        <v>744</v>
      </c>
      <c r="E26" s="284">
        <v>227</v>
      </c>
      <c r="F26" s="536">
        <v>168888</v>
      </c>
      <c r="G26" s="284">
        <v>26</v>
      </c>
      <c r="H26" s="537">
        <v>117221</v>
      </c>
      <c r="I26" s="484">
        <v>215</v>
      </c>
      <c r="J26" s="538">
        <v>545</v>
      </c>
      <c r="K26" s="280">
        <v>529</v>
      </c>
    </row>
    <row r="27" spans="1:11" ht="13" x14ac:dyDescent="0.3">
      <c r="A27" s="498">
        <v>16</v>
      </c>
      <c r="B27" s="205" t="s">
        <v>912</v>
      </c>
      <c r="C27" s="284">
        <v>14</v>
      </c>
      <c r="D27" s="284">
        <v>278</v>
      </c>
      <c r="E27" s="284">
        <v>227</v>
      </c>
      <c r="F27" s="536">
        <v>63106</v>
      </c>
      <c r="G27" s="284">
        <v>29</v>
      </c>
      <c r="H27" s="537">
        <v>80083</v>
      </c>
      <c r="I27" s="643">
        <v>214</v>
      </c>
      <c r="J27" s="538">
        <v>374</v>
      </c>
      <c r="K27" s="280">
        <v>374</v>
      </c>
    </row>
    <row r="28" spans="1:11" ht="13" x14ac:dyDescent="0.3">
      <c r="A28" s="498"/>
      <c r="B28" s="205" t="s">
        <v>15</v>
      </c>
      <c r="C28" s="534">
        <v>966</v>
      </c>
      <c r="D28" s="284">
        <v>33506</v>
      </c>
      <c r="E28" s="284"/>
      <c r="F28" s="630">
        <v>7605862</v>
      </c>
      <c r="G28" s="284">
        <v>1020</v>
      </c>
      <c r="H28" s="537">
        <v>6948692</v>
      </c>
      <c r="I28" s="537"/>
      <c r="J28" s="538">
        <v>32662</v>
      </c>
    </row>
    <row r="29" spans="1:11" ht="13" x14ac:dyDescent="0.3">
      <c r="A29" s="593"/>
      <c r="B29" s="288"/>
      <c r="C29" s="288"/>
      <c r="D29" s="286"/>
      <c r="E29" s="286"/>
      <c r="F29" s="286"/>
      <c r="G29" s="286"/>
      <c r="H29" s="286"/>
      <c r="I29" s="286"/>
      <c r="J29" s="286"/>
    </row>
    <row r="30" spans="1:11" x14ac:dyDescent="0.25">
      <c r="A30" s="825" t="s">
        <v>712</v>
      </c>
      <c r="B30" s="825"/>
      <c r="C30" s="825"/>
      <c r="D30" s="825"/>
      <c r="E30" s="825"/>
      <c r="F30" s="825"/>
      <c r="G30" s="825"/>
      <c r="H30" s="825"/>
      <c r="I30" s="286"/>
      <c r="J30" s="286"/>
    </row>
    <row r="31" spans="1:11" x14ac:dyDescent="0.25">
      <c r="A31" s="644"/>
      <c r="B31" s="644"/>
      <c r="C31" s="644"/>
      <c r="D31" s="644"/>
      <c r="E31" s="644"/>
      <c r="F31" s="644"/>
      <c r="G31" s="644"/>
      <c r="H31" s="644"/>
      <c r="I31" s="286"/>
      <c r="J31" s="286"/>
    </row>
    <row r="32" spans="1:11" x14ac:dyDescent="0.25">
      <c r="A32" s="644"/>
      <c r="B32" s="644"/>
      <c r="C32" s="644"/>
      <c r="D32" s="644"/>
      <c r="E32" s="644"/>
      <c r="F32" s="644"/>
      <c r="G32" s="644"/>
      <c r="H32" s="644"/>
      <c r="I32" s="286"/>
      <c r="J32" s="286"/>
    </row>
    <row r="33" spans="1:10" ht="13" x14ac:dyDescent="0.3">
      <c r="A33" s="593"/>
      <c r="B33" s="288"/>
      <c r="C33" s="288"/>
      <c r="D33" s="286"/>
      <c r="E33" s="286"/>
      <c r="F33" s="286"/>
      <c r="G33" s="286"/>
      <c r="H33" s="286"/>
      <c r="I33" s="286"/>
      <c r="J33" s="286"/>
    </row>
    <row r="34" spans="1:10" ht="15.75" customHeight="1" x14ac:dyDescent="0.3">
      <c r="A34" s="289" t="s">
        <v>11</v>
      </c>
      <c r="B34" s="289"/>
      <c r="C34" s="289"/>
      <c r="D34" s="289"/>
      <c r="E34" s="289"/>
      <c r="F34" s="289"/>
      <c r="G34" s="289"/>
      <c r="I34" s="594"/>
      <c r="J34" s="594"/>
    </row>
    <row r="35" spans="1:10" ht="12.75" customHeight="1" x14ac:dyDescent="0.3">
      <c r="A35" s="594"/>
      <c r="B35" s="594"/>
      <c r="C35" s="795" t="s">
        <v>895</v>
      </c>
      <c r="D35" s="795"/>
      <c r="E35" s="594"/>
      <c r="F35" s="594"/>
      <c r="G35" s="785" t="s">
        <v>956</v>
      </c>
      <c r="H35" s="785"/>
      <c r="I35" s="785"/>
      <c r="J35" s="785"/>
    </row>
    <row r="36" spans="1:10" ht="12.75" customHeight="1" x14ac:dyDescent="0.3">
      <c r="A36" s="594"/>
      <c r="B36" s="594"/>
      <c r="C36" s="795" t="s">
        <v>918</v>
      </c>
      <c r="D36" s="795"/>
      <c r="E36" s="594"/>
      <c r="F36" s="594"/>
      <c r="G36" s="785" t="s">
        <v>957</v>
      </c>
      <c r="H36" s="785"/>
      <c r="I36" s="785"/>
      <c r="J36" s="785"/>
    </row>
    <row r="37" spans="1:10" ht="13" x14ac:dyDescent="0.3">
      <c r="A37" s="289"/>
      <c r="B37" s="289"/>
      <c r="C37" s="786" t="s">
        <v>896</v>
      </c>
      <c r="D37" s="786"/>
      <c r="E37" s="289"/>
      <c r="G37" s="785" t="s">
        <v>958</v>
      </c>
      <c r="H37" s="785"/>
      <c r="I37" s="785"/>
      <c r="J37" s="785"/>
    </row>
    <row r="41" spans="1:10" x14ac:dyDescent="0.25">
      <c r="A41" s="634"/>
      <c r="B41" s="634"/>
      <c r="C41" s="634"/>
      <c r="D41" s="634"/>
      <c r="E41" s="634"/>
      <c r="F41" s="634"/>
      <c r="G41" s="634"/>
      <c r="H41" s="634"/>
      <c r="I41" s="634"/>
      <c r="J41" s="634"/>
    </row>
    <row r="43" spans="1:10" x14ac:dyDescent="0.25">
      <c r="A43" s="634"/>
      <c r="B43" s="634"/>
      <c r="C43" s="634"/>
      <c r="D43" s="634"/>
      <c r="E43" s="634"/>
      <c r="F43" s="634"/>
      <c r="G43" s="634"/>
      <c r="H43" s="634"/>
      <c r="I43" s="634"/>
      <c r="J43" s="634"/>
    </row>
  </sheetData>
  <mergeCells count="17">
    <mergeCell ref="C37:D37"/>
    <mergeCell ref="A9:A10"/>
    <mergeCell ref="B9:B10"/>
    <mergeCell ref="C9:F9"/>
    <mergeCell ref="G9:J9"/>
    <mergeCell ref="A30:H30"/>
    <mergeCell ref="C35:D35"/>
    <mergeCell ref="C36:D36"/>
    <mergeCell ref="G35:J35"/>
    <mergeCell ref="G36:J36"/>
    <mergeCell ref="G37:J3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1.06" bottom="0" header="0.91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3"/>
  <sheetViews>
    <sheetView view="pageBreakPreview" topLeftCell="A11" zoomScale="90" zoomScaleSheetLayoutView="90" workbookViewId="0">
      <selection activeCell="H8" sqref="H8:J8"/>
    </sheetView>
  </sheetViews>
  <sheetFormatPr defaultColWidth="9.1796875" defaultRowHeight="12.5" x14ac:dyDescent="0.25"/>
  <cols>
    <col min="1" max="1" width="6.453125" style="15" customWidth="1"/>
    <col min="2" max="2" width="17.1796875" style="15" customWidth="1"/>
    <col min="3" max="3" width="12" style="15" customWidth="1"/>
    <col min="4" max="4" width="11.453125" style="15" customWidth="1"/>
    <col min="5" max="5" width="13.1796875" style="15" customWidth="1"/>
    <col min="6" max="6" width="14.26953125" style="15" customWidth="1"/>
    <col min="7" max="7" width="13.26953125" style="15" customWidth="1"/>
    <col min="8" max="8" width="14.7265625" style="15" customWidth="1"/>
    <col min="9" max="9" width="16.7265625" style="15" customWidth="1"/>
    <col min="10" max="10" width="19.26953125" style="15" customWidth="1"/>
    <col min="11" max="16384" width="9.1796875" style="15"/>
  </cols>
  <sheetData>
    <row r="1" spans="1:16" customFormat="1" ht="13" x14ac:dyDescent="0.3">
      <c r="E1" s="668"/>
      <c r="F1" s="668"/>
      <c r="G1" s="668"/>
      <c r="H1" s="668"/>
      <c r="I1" s="668"/>
      <c r="J1" s="131" t="s">
        <v>357</v>
      </c>
    </row>
    <row r="2" spans="1:16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6" customFormat="1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6" customFormat="1" ht="14.25" customHeight="1" x14ac:dyDescent="0.25"/>
    <row r="5" spans="1:16" ht="19.5" customHeight="1" x14ac:dyDescent="0.35">
      <c r="A5" s="820" t="s">
        <v>801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6" ht="13.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5"/>
    <row r="8" spans="1:16" ht="13" x14ac:dyDescent="0.3">
      <c r="A8" s="695" t="s">
        <v>894</v>
      </c>
      <c r="B8" s="695"/>
      <c r="C8" s="27"/>
      <c r="H8" s="819" t="s">
        <v>977</v>
      </c>
      <c r="I8" s="819"/>
      <c r="J8" s="819"/>
    </row>
    <row r="9" spans="1:16" ht="13" x14ac:dyDescent="0.3">
      <c r="A9" s="689" t="s">
        <v>2</v>
      </c>
      <c r="B9" s="689" t="s">
        <v>3</v>
      </c>
      <c r="C9" s="664" t="s">
        <v>802</v>
      </c>
      <c r="D9" s="706"/>
      <c r="E9" s="706"/>
      <c r="F9" s="665"/>
      <c r="G9" s="664" t="s">
        <v>98</v>
      </c>
      <c r="H9" s="706"/>
      <c r="I9" s="706"/>
      <c r="J9" s="665"/>
      <c r="O9" s="17"/>
      <c r="P9" s="19"/>
    </row>
    <row r="10" spans="1:16" ht="77.5" customHeight="1" x14ac:dyDescent="0.25">
      <c r="A10" s="689"/>
      <c r="B10" s="689"/>
      <c r="C10" s="5" t="s">
        <v>177</v>
      </c>
      <c r="D10" s="5" t="s">
        <v>13</v>
      </c>
      <c r="E10" s="260" t="s">
        <v>820</v>
      </c>
      <c r="F10" s="7" t="s">
        <v>194</v>
      </c>
      <c r="G10" s="5" t="s">
        <v>177</v>
      </c>
      <c r="H10" s="21" t="s">
        <v>14</v>
      </c>
      <c r="I10" s="98" t="s">
        <v>710</v>
      </c>
      <c r="J10" s="5" t="s">
        <v>711</v>
      </c>
    </row>
    <row r="11" spans="1:16" ht="13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5">
      <c r="A12" s="8">
        <v>1</v>
      </c>
      <c r="B12" s="9" t="s">
        <v>897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6" x14ac:dyDescent="0.25">
      <c r="A13" s="8">
        <v>2</v>
      </c>
      <c r="B13" s="9" t="s">
        <v>898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6" x14ac:dyDescent="0.25">
      <c r="A14" s="8">
        <v>3</v>
      </c>
      <c r="B14" s="9" t="s">
        <v>910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6" x14ac:dyDescent="0.25">
      <c r="A15" s="8">
        <v>4</v>
      </c>
      <c r="B15" s="9" t="s">
        <v>899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6" x14ac:dyDescent="0.25">
      <c r="A16" s="8">
        <v>5</v>
      </c>
      <c r="B16" s="9" t="s">
        <v>900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x14ac:dyDescent="0.25">
      <c r="A17" s="8">
        <v>6</v>
      </c>
      <c r="B17" s="9" t="s">
        <v>901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x14ac:dyDescent="0.25">
      <c r="A18" s="8">
        <v>7</v>
      </c>
      <c r="B18" s="9" t="s">
        <v>902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x14ac:dyDescent="0.25">
      <c r="A19" s="8">
        <v>8</v>
      </c>
      <c r="B19" s="9" t="s">
        <v>903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x14ac:dyDescent="0.25">
      <c r="A20" s="8">
        <v>9</v>
      </c>
      <c r="B20" s="9" t="s">
        <v>904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x14ac:dyDescent="0.25">
      <c r="A21" s="8">
        <v>10</v>
      </c>
      <c r="B21" s="9" t="s">
        <v>905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</row>
    <row r="22" spans="1:10" x14ac:dyDescent="0.25">
      <c r="A22" s="8">
        <v>11</v>
      </c>
      <c r="B22" s="9" t="s">
        <v>906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x14ac:dyDescent="0.25">
      <c r="A23" s="8">
        <v>12</v>
      </c>
      <c r="B23" s="9" t="s">
        <v>907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x14ac:dyDescent="0.25">
      <c r="A24" s="8">
        <v>13</v>
      </c>
      <c r="B24" s="9" t="s">
        <v>908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x14ac:dyDescent="0.25">
      <c r="A25" s="8">
        <v>14</v>
      </c>
      <c r="B25" s="9" t="s">
        <v>909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x14ac:dyDescent="0.25">
      <c r="A26" s="8">
        <v>15</v>
      </c>
      <c r="B26" s="9" t="s">
        <v>911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x14ac:dyDescent="0.25">
      <c r="A27" s="8">
        <v>16</v>
      </c>
      <c r="B27" s="9" t="s">
        <v>912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x14ac:dyDescent="0.25">
      <c r="A28" s="8"/>
      <c r="B28" s="9" t="s">
        <v>15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3" x14ac:dyDescent="0.3">
      <c r="A29" s="11"/>
      <c r="B29" s="26"/>
      <c r="C29" s="26"/>
      <c r="D29" s="19"/>
      <c r="E29" s="19"/>
      <c r="F29" s="19"/>
      <c r="G29" s="19"/>
      <c r="H29" s="19"/>
      <c r="I29" s="19"/>
      <c r="J29" s="19"/>
    </row>
    <row r="30" spans="1:10" x14ac:dyDescent="0.25">
      <c r="A30" s="821" t="s">
        <v>712</v>
      </c>
      <c r="B30" s="821"/>
      <c r="C30" s="821"/>
      <c r="D30" s="821"/>
      <c r="E30" s="821"/>
      <c r="F30" s="821"/>
      <c r="G30" s="821"/>
      <c r="H30" s="821"/>
      <c r="I30" s="19"/>
      <c r="J30" s="19"/>
    </row>
    <row r="31" spans="1:10" s="528" customFormat="1" x14ac:dyDescent="0.25">
      <c r="A31" s="527"/>
      <c r="B31" s="527"/>
      <c r="C31" s="527"/>
      <c r="D31" s="527"/>
      <c r="E31" s="527"/>
      <c r="F31" s="527"/>
      <c r="G31" s="527"/>
      <c r="H31" s="527"/>
      <c r="I31" s="19"/>
      <c r="J31" s="19"/>
    </row>
    <row r="32" spans="1:10" s="528" customFormat="1" x14ac:dyDescent="0.25">
      <c r="A32" s="527"/>
      <c r="B32" s="527"/>
      <c r="C32" s="527"/>
      <c r="D32" s="527"/>
      <c r="E32" s="527"/>
      <c r="F32" s="527"/>
      <c r="G32" s="527"/>
      <c r="H32" s="527"/>
      <c r="I32" s="19"/>
      <c r="J32" s="19"/>
    </row>
    <row r="33" spans="1:10" ht="13" x14ac:dyDescent="0.3">
      <c r="A33" s="11"/>
      <c r="B33" s="26"/>
      <c r="C33" s="26"/>
      <c r="D33" s="19"/>
      <c r="E33" s="19"/>
      <c r="F33" s="19"/>
      <c r="G33" s="19"/>
      <c r="H33" s="19"/>
      <c r="I33" s="19"/>
      <c r="J33" s="19"/>
    </row>
    <row r="34" spans="1:10" ht="15.75" customHeight="1" x14ac:dyDescent="0.3">
      <c r="A34" s="14" t="s">
        <v>11</v>
      </c>
      <c r="B34" s="14"/>
      <c r="C34" s="14"/>
      <c r="D34" s="14"/>
      <c r="E34" s="14"/>
      <c r="F34" s="14"/>
      <c r="G34" s="14"/>
      <c r="I34" s="358"/>
      <c r="J34" s="358"/>
    </row>
    <row r="35" spans="1:10" ht="12.75" customHeight="1" x14ac:dyDescent="0.3">
      <c r="A35" s="358"/>
      <c r="B35" s="358"/>
      <c r="C35" s="667" t="s">
        <v>895</v>
      </c>
      <c r="D35" s="667"/>
      <c r="E35" s="358"/>
      <c r="F35" s="358"/>
      <c r="G35" s="660" t="s">
        <v>956</v>
      </c>
      <c r="H35" s="660"/>
      <c r="I35" s="660"/>
      <c r="J35" s="660"/>
    </row>
    <row r="36" spans="1:10" ht="12.75" customHeight="1" x14ac:dyDescent="0.3">
      <c r="A36" s="358"/>
      <c r="B36" s="358"/>
      <c r="C36" s="667" t="s">
        <v>918</v>
      </c>
      <c r="D36" s="667"/>
      <c r="E36" s="358"/>
      <c r="F36" s="358"/>
      <c r="G36" s="660" t="s">
        <v>957</v>
      </c>
      <c r="H36" s="660"/>
      <c r="I36" s="660"/>
      <c r="J36" s="660"/>
    </row>
    <row r="37" spans="1:10" ht="13" x14ac:dyDescent="0.3">
      <c r="A37" s="14"/>
      <c r="B37" s="14"/>
      <c r="C37" s="668" t="s">
        <v>896</v>
      </c>
      <c r="D37" s="668"/>
      <c r="E37" s="14"/>
      <c r="F37" s="367"/>
      <c r="G37" s="660" t="s">
        <v>958</v>
      </c>
      <c r="H37" s="660"/>
      <c r="I37" s="660"/>
      <c r="J37" s="660"/>
    </row>
    <row r="41" spans="1:10" x14ac:dyDescent="0.25">
      <c r="A41" s="822"/>
      <c r="B41" s="822"/>
      <c r="C41" s="822"/>
      <c r="D41" s="822"/>
      <c r="E41" s="822"/>
      <c r="F41" s="822"/>
      <c r="G41" s="822"/>
      <c r="H41" s="822"/>
      <c r="I41" s="822"/>
      <c r="J41" s="822"/>
    </row>
    <row r="43" spans="1:10" x14ac:dyDescent="0.25">
      <c r="A43" s="822"/>
      <c r="B43" s="822"/>
      <c r="C43" s="822"/>
      <c r="D43" s="822"/>
      <c r="E43" s="822"/>
      <c r="F43" s="822"/>
      <c r="G43" s="822"/>
      <c r="H43" s="822"/>
      <c r="I43" s="822"/>
      <c r="J43" s="822"/>
    </row>
  </sheetData>
  <mergeCells count="19">
    <mergeCell ref="E1:I1"/>
    <mergeCell ref="A2:J2"/>
    <mergeCell ref="A3:J3"/>
    <mergeCell ref="A5:J5"/>
    <mergeCell ref="A8:B8"/>
    <mergeCell ref="H8:J8"/>
    <mergeCell ref="A41:J41"/>
    <mergeCell ref="A43:J43"/>
    <mergeCell ref="A9:A10"/>
    <mergeCell ref="B9:B10"/>
    <mergeCell ref="C9:F9"/>
    <mergeCell ref="G9:J9"/>
    <mergeCell ref="A30:H30"/>
    <mergeCell ref="C35:D35"/>
    <mergeCell ref="C36:D36"/>
    <mergeCell ref="C37:D37"/>
    <mergeCell ref="G35:J35"/>
    <mergeCell ref="G36:J36"/>
    <mergeCell ref="G37:J37"/>
  </mergeCells>
  <printOptions horizontalCentered="1"/>
  <pageMargins left="0.70866141732283472" right="0.70866141732283472" top="0.95" bottom="0" header="0.31496062992125984" footer="0.18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43"/>
  <sheetViews>
    <sheetView view="pageBreakPreview" topLeftCell="A2" zoomScale="90" zoomScaleSheetLayoutView="90" workbookViewId="0">
      <selection activeCell="H22" sqref="H22"/>
    </sheetView>
  </sheetViews>
  <sheetFormatPr defaultColWidth="9.1796875" defaultRowHeight="12.5" x14ac:dyDescent="0.25"/>
  <cols>
    <col min="1" max="1" width="7.453125" style="15" customWidth="1"/>
    <col min="2" max="2" width="17.1796875" style="15" customWidth="1"/>
    <col min="3" max="3" width="12.54296875" style="15" customWidth="1"/>
    <col min="4" max="4" width="11.1796875" style="15" customWidth="1"/>
    <col min="5" max="5" width="13.1796875" style="15" customWidth="1"/>
    <col min="6" max="6" width="14.26953125" style="15" customWidth="1"/>
    <col min="7" max="7" width="13.26953125" style="15" customWidth="1"/>
    <col min="8" max="8" width="14.7265625" style="15" customWidth="1"/>
    <col min="9" max="9" width="16.7265625" style="15" customWidth="1"/>
    <col min="10" max="10" width="19.26953125" style="15" customWidth="1"/>
    <col min="11" max="16384" width="9.1796875" style="15"/>
  </cols>
  <sheetData>
    <row r="1" spans="1:16" customFormat="1" ht="13" x14ac:dyDescent="0.3">
      <c r="E1" s="668"/>
      <c r="F1" s="668"/>
      <c r="G1" s="668"/>
      <c r="H1" s="668"/>
      <c r="I1" s="668"/>
      <c r="J1" s="131" t="s">
        <v>356</v>
      </c>
    </row>
    <row r="2" spans="1:16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6" customFormat="1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6" customFormat="1" ht="14.25" customHeight="1" x14ac:dyDescent="0.25"/>
    <row r="5" spans="1:16" ht="31.5" customHeight="1" x14ac:dyDescent="0.35">
      <c r="A5" s="820" t="s">
        <v>803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6" ht="13.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5"/>
    <row r="8" spans="1:16" ht="13" x14ac:dyDescent="0.3">
      <c r="A8" s="695" t="s">
        <v>894</v>
      </c>
      <c r="B8" s="695"/>
      <c r="C8" s="27"/>
      <c r="H8" s="819" t="s">
        <v>977</v>
      </c>
      <c r="I8" s="819"/>
      <c r="J8" s="819"/>
    </row>
    <row r="9" spans="1:16" ht="13" x14ac:dyDescent="0.3">
      <c r="A9" s="689" t="s">
        <v>2</v>
      </c>
      <c r="B9" s="689" t="s">
        <v>3</v>
      </c>
      <c r="C9" s="664" t="s">
        <v>799</v>
      </c>
      <c r="D9" s="706"/>
      <c r="E9" s="706"/>
      <c r="F9" s="665"/>
      <c r="G9" s="664" t="s">
        <v>98</v>
      </c>
      <c r="H9" s="706"/>
      <c r="I9" s="706"/>
      <c r="J9" s="665"/>
      <c r="O9" s="17"/>
      <c r="P9" s="19"/>
    </row>
    <row r="10" spans="1:16" ht="53.25" customHeight="1" x14ac:dyDescent="0.25">
      <c r="A10" s="689"/>
      <c r="B10" s="689"/>
      <c r="C10" s="5" t="s">
        <v>177</v>
      </c>
      <c r="D10" s="5" t="s">
        <v>13</v>
      </c>
      <c r="E10" s="260" t="s">
        <v>358</v>
      </c>
      <c r="F10" s="7" t="s">
        <v>194</v>
      </c>
      <c r="G10" s="5" t="s">
        <v>177</v>
      </c>
      <c r="H10" s="21" t="s">
        <v>14</v>
      </c>
      <c r="I10" s="98" t="s">
        <v>710</v>
      </c>
      <c r="J10" s="5" t="s">
        <v>711</v>
      </c>
    </row>
    <row r="11" spans="1:16" ht="13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5">
      <c r="A12" s="8">
        <v>1</v>
      </c>
      <c r="B12" s="9" t="s">
        <v>897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6" x14ac:dyDescent="0.25">
      <c r="A13" s="8">
        <v>2</v>
      </c>
      <c r="B13" s="9" t="s">
        <v>898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6" x14ac:dyDescent="0.25">
      <c r="A14" s="8">
        <v>3</v>
      </c>
      <c r="B14" s="9" t="s">
        <v>910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6" x14ac:dyDescent="0.25">
      <c r="A15" s="8">
        <v>4</v>
      </c>
      <c r="B15" s="9" t="s">
        <v>899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6" x14ac:dyDescent="0.25">
      <c r="A16" s="8">
        <v>5</v>
      </c>
      <c r="B16" s="9" t="s">
        <v>900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x14ac:dyDescent="0.25">
      <c r="A17" s="8">
        <v>6</v>
      </c>
      <c r="B17" s="9" t="s">
        <v>901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x14ac:dyDescent="0.25">
      <c r="A18" s="8">
        <v>7</v>
      </c>
      <c r="B18" s="9" t="s">
        <v>902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x14ac:dyDescent="0.25">
      <c r="A19" s="8">
        <v>8</v>
      </c>
      <c r="B19" s="9" t="s">
        <v>903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x14ac:dyDescent="0.25">
      <c r="A20" s="8">
        <v>9</v>
      </c>
      <c r="B20" s="9" t="s">
        <v>904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x14ac:dyDescent="0.25">
      <c r="A21" s="8">
        <v>10</v>
      </c>
      <c r="B21" s="9" t="s">
        <v>905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</row>
    <row r="22" spans="1:10" x14ac:dyDescent="0.25">
      <c r="A22" s="8">
        <v>11</v>
      </c>
      <c r="B22" s="9" t="s">
        <v>906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x14ac:dyDescent="0.25">
      <c r="A23" s="8">
        <v>12</v>
      </c>
      <c r="B23" s="9" t="s">
        <v>907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x14ac:dyDescent="0.25">
      <c r="A24" s="8">
        <v>13</v>
      </c>
      <c r="B24" s="9" t="s">
        <v>908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x14ac:dyDescent="0.25">
      <c r="A25" s="8">
        <v>14</v>
      </c>
      <c r="B25" s="9" t="s">
        <v>909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x14ac:dyDescent="0.25">
      <c r="A26" s="8">
        <v>15</v>
      </c>
      <c r="B26" s="9" t="s">
        <v>911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x14ac:dyDescent="0.25">
      <c r="A27" s="8">
        <v>16</v>
      </c>
      <c r="B27" s="9" t="s">
        <v>912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x14ac:dyDescent="0.25">
      <c r="A28" s="8"/>
      <c r="B28" s="9" t="s">
        <v>15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3" x14ac:dyDescent="0.3">
      <c r="A29" s="11"/>
      <c r="B29" s="26"/>
      <c r="C29" s="26"/>
      <c r="D29" s="19"/>
      <c r="E29" s="19"/>
      <c r="F29" s="19"/>
      <c r="G29" s="19"/>
      <c r="H29" s="19"/>
      <c r="I29" s="19"/>
      <c r="J29" s="19"/>
    </row>
    <row r="30" spans="1:10" x14ac:dyDescent="0.25">
      <c r="A30" s="821" t="s">
        <v>712</v>
      </c>
      <c r="B30" s="821"/>
      <c r="C30" s="821"/>
      <c r="D30" s="821"/>
      <c r="E30" s="821"/>
      <c r="F30" s="821"/>
      <c r="G30" s="821"/>
      <c r="H30" s="821"/>
      <c r="I30" s="19"/>
      <c r="J30" s="19"/>
    </row>
    <row r="31" spans="1:10" s="528" customFormat="1" x14ac:dyDescent="0.25">
      <c r="A31" s="527"/>
      <c r="B31" s="527"/>
      <c r="C31" s="527"/>
      <c r="D31" s="527"/>
      <c r="E31" s="527"/>
      <c r="F31" s="527"/>
      <c r="G31" s="527"/>
      <c r="H31" s="527"/>
      <c r="I31" s="19"/>
      <c r="J31" s="19"/>
    </row>
    <row r="32" spans="1:10" s="528" customFormat="1" x14ac:dyDescent="0.25">
      <c r="A32" s="527"/>
      <c r="B32" s="527"/>
      <c r="C32" s="527"/>
      <c r="D32" s="527"/>
      <c r="E32" s="527"/>
      <c r="F32" s="527"/>
      <c r="G32" s="527"/>
      <c r="H32" s="527"/>
      <c r="I32" s="19"/>
      <c r="J32" s="19"/>
    </row>
    <row r="33" spans="1:10" ht="13" x14ac:dyDescent="0.3">
      <c r="A33" s="11"/>
      <c r="B33" s="26"/>
      <c r="C33" s="26"/>
      <c r="D33" s="19"/>
      <c r="E33" s="19"/>
      <c r="F33" s="19"/>
      <c r="G33" s="19"/>
      <c r="H33" s="19"/>
      <c r="I33" s="19"/>
      <c r="J33" s="19"/>
    </row>
    <row r="34" spans="1:10" ht="15.75" customHeight="1" x14ac:dyDescent="0.3">
      <c r="A34" s="14" t="s">
        <v>11</v>
      </c>
      <c r="B34" s="14"/>
      <c r="C34" s="14"/>
      <c r="D34" s="14"/>
      <c r="E34" s="14"/>
      <c r="F34" s="14"/>
      <c r="G34" s="14"/>
      <c r="I34" s="358"/>
      <c r="J34" s="358"/>
    </row>
    <row r="35" spans="1:10" ht="12.75" customHeight="1" x14ac:dyDescent="0.3">
      <c r="A35" s="358"/>
      <c r="B35" s="358"/>
      <c r="C35" s="667" t="s">
        <v>895</v>
      </c>
      <c r="D35" s="667"/>
      <c r="E35" s="358"/>
      <c r="F35" s="358"/>
      <c r="G35" s="660" t="s">
        <v>956</v>
      </c>
      <c r="H35" s="660"/>
      <c r="I35" s="660"/>
      <c r="J35" s="660"/>
    </row>
    <row r="36" spans="1:10" ht="12.75" customHeight="1" x14ac:dyDescent="0.3">
      <c r="A36" s="358"/>
      <c r="B36" s="358"/>
      <c r="C36" s="667" t="s">
        <v>918</v>
      </c>
      <c r="D36" s="667"/>
      <c r="E36" s="358"/>
      <c r="F36" s="358"/>
      <c r="G36" s="660" t="s">
        <v>957</v>
      </c>
      <c r="H36" s="660"/>
      <c r="I36" s="660"/>
      <c r="J36" s="660"/>
    </row>
    <row r="37" spans="1:10" ht="13" x14ac:dyDescent="0.3">
      <c r="A37" s="14"/>
      <c r="B37" s="14"/>
      <c r="C37" s="668" t="s">
        <v>896</v>
      </c>
      <c r="D37" s="668"/>
      <c r="E37" s="14"/>
      <c r="F37" s="367"/>
      <c r="G37" s="660" t="s">
        <v>958</v>
      </c>
      <c r="H37" s="660"/>
      <c r="I37" s="660"/>
      <c r="J37" s="660"/>
    </row>
    <row r="41" spans="1:10" x14ac:dyDescent="0.25">
      <c r="A41" s="822"/>
      <c r="B41" s="822"/>
      <c r="C41" s="822"/>
      <c r="D41" s="822"/>
      <c r="E41" s="822"/>
      <c r="F41" s="822"/>
      <c r="G41" s="822"/>
      <c r="H41" s="822"/>
      <c r="I41" s="822"/>
      <c r="J41" s="822"/>
    </row>
    <row r="43" spans="1:10" x14ac:dyDescent="0.25">
      <c r="A43" s="822"/>
      <c r="B43" s="822"/>
      <c r="C43" s="822"/>
      <c r="D43" s="822"/>
      <c r="E43" s="822"/>
      <c r="F43" s="822"/>
      <c r="G43" s="822"/>
      <c r="H43" s="822"/>
      <c r="I43" s="822"/>
      <c r="J43" s="822"/>
    </row>
  </sheetData>
  <mergeCells count="19">
    <mergeCell ref="A41:J41"/>
    <mergeCell ref="A43:J43"/>
    <mergeCell ref="A9:A10"/>
    <mergeCell ref="B9:B10"/>
    <mergeCell ref="C9:F9"/>
    <mergeCell ref="G9:J9"/>
    <mergeCell ref="A30:H30"/>
    <mergeCell ref="C35:D35"/>
    <mergeCell ref="C36:D36"/>
    <mergeCell ref="C37:D37"/>
    <mergeCell ref="G35:J35"/>
    <mergeCell ref="G36:J36"/>
    <mergeCell ref="G37:J3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1" bottom="0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43"/>
  <sheetViews>
    <sheetView view="pageBreakPreview" zoomScale="78" zoomScaleSheetLayoutView="78" workbookViewId="0">
      <selection activeCell="H8" sqref="H8:J8"/>
    </sheetView>
  </sheetViews>
  <sheetFormatPr defaultColWidth="9.1796875" defaultRowHeight="12.5" x14ac:dyDescent="0.25"/>
  <cols>
    <col min="1" max="1" width="6.54296875" style="15" customWidth="1"/>
    <col min="2" max="2" width="17.1796875" style="15" customWidth="1"/>
    <col min="3" max="3" width="14.453125" style="15" customWidth="1"/>
    <col min="4" max="4" width="12.1796875" style="15" customWidth="1"/>
    <col min="5" max="5" width="13.1796875" style="15" customWidth="1"/>
    <col min="6" max="6" width="14.26953125" style="15" customWidth="1"/>
    <col min="7" max="7" width="13.26953125" style="15" customWidth="1"/>
    <col min="8" max="8" width="14.7265625" style="15" customWidth="1"/>
    <col min="9" max="9" width="16.7265625" style="15" customWidth="1"/>
    <col min="10" max="10" width="19.26953125" style="15" customWidth="1"/>
    <col min="11" max="16384" width="9.1796875" style="15"/>
  </cols>
  <sheetData>
    <row r="1" spans="1:16" customFormat="1" ht="13" x14ac:dyDescent="0.3">
      <c r="E1" s="668"/>
      <c r="F1" s="668"/>
      <c r="G1" s="668"/>
      <c r="H1" s="668"/>
      <c r="I1" s="668"/>
      <c r="J1" s="131" t="s">
        <v>427</v>
      </c>
    </row>
    <row r="2" spans="1:16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6" customFormat="1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6" customFormat="1" ht="14.25" customHeight="1" x14ac:dyDescent="0.25"/>
    <row r="5" spans="1:16" ht="31.5" customHeight="1" x14ac:dyDescent="0.35">
      <c r="A5" s="820" t="s">
        <v>804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6" ht="13.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5"/>
    <row r="8" spans="1:16" ht="13" x14ac:dyDescent="0.3">
      <c r="A8" s="695" t="s">
        <v>894</v>
      </c>
      <c r="B8" s="695"/>
      <c r="C8" s="27"/>
      <c r="H8" s="819" t="s">
        <v>977</v>
      </c>
      <c r="I8" s="819"/>
      <c r="J8" s="819"/>
    </row>
    <row r="9" spans="1:16" ht="13" x14ac:dyDescent="0.3">
      <c r="A9" s="689" t="s">
        <v>2</v>
      </c>
      <c r="B9" s="689" t="s">
        <v>3</v>
      </c>
      <c r="C9" s="664" t="s">
        <v>799</v>
      </c>
      <c r="D9" s="706"/>
      <c r="E9" s="706"/>
      <c r="F9" s="665"/>
      <c r="G9" s="664" t="s">
        <v>98</v>
      </c>
      <c r="H9" s="706"/>
      <c r="I9" s="706"/>
      <c r="J9" s="665"/>
      <c r="O9" s="17"/>
      <c r="P9" s="19"/>
    </row>
    <row r="10" spans="1:16" ht="53.25" customHeight="1" x14ac:dyDescent="0.25">
      <c r="A10" s="689"/>
      <c r="B10" s="689"/>
      <c r="C10" s="5" t="s">
        <v>177</v>
      </c>
      <c r="D10" s="5" t="s">
        <v>13</v>
      </c>
      <c r="E10" s="260" t="s">
        <v>359</v>
      </c>
      <c r="F10" s="7" t="s">
        <v>194</v>
      </c>
      <c r="G10" s="5" t="s">
        <v>177</v>
      </c>
      <c r="H10" s="21" t="s">
        <v>14</v>
      </c>
      <c r="I10" s="98" t="s">
        <v>710</v>
      </c>
      <c r="J10" s="5" t="s">
        <v>711</v>
      </c>
    </row>
    <row r="11" spans="1:16" ht="13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5">
      <c r="A12" s="8">
        <v>1</v>
      </c>
      <c r="B12" s="9" t="s">
        <v>897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6" x14ac:dyDescent="0.25">
      <c r="A13" s="8">
        <v>2</v>
      </c>
      <c r="B13" s="9" t="s">
        <v>898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6" x14ac:dyDescent="0.25">
      <c r="A14" s="8">
        <v>3</v>
      </c>
      <c r="B14" s="9" t="s">
        <v>910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6" x14ac:dyDescent="0.25">
      <c r="A15" s="8">
        <v>4</v>
      </c>
      <c r="B15" s="9" t="s">
        <v>899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6" x14ac:dyDescent="0.25">
      <c r="A16" s="8">
        <v>5</v>
      </c>
      <c r="B16" s="9" t="s">
        <v>900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x14ac:dyDescent="0.25">
      <c r="A17" s="8">
        <v>6</v>
      </c>
      <c r="B17" s="9" t="s">
        <v>901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x14ac:dyDescent="0.25">
      <c r="A18" s="8">
        <v>7</v>
      </c>
      <c r="B18" s="9" t="s">
        <v>902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x14ac:dyDescent="0.25">
      <c r="A19" s="8">
        <v>8</v>
      </c>
      <c r="B19" s="9" t="s">
        <v>903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x14ac:dyDescent="0.25">
      <c r="A20" s="8">
        <v>9</v>
      </c>
      <c r="B20" s="9" t="s">
        <v>904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x14ac:dyDescent="0.25">
      <c r="A21" s="8">
        <v>10</v>
      </c>
      <c r="B21" s="9" t="s">
        <v>905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</row>
    <row r="22" spans="1:10" x14ac:dyDescent="0.25">
      <c r="A22" s="8">
        <v>11</v>
      </c>
      <c r="B22" s="9" t="s">
        <v>906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x14ac:dyDescent="0.25">
      <c r="A23" s="8">
        <v>12</v>
      </c>
      <c r="B23" s="9" t="s">
        <v>907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x14ac:dyDescent="0.25">
      <c r="A24" s="8">
        <v>13</v>
      </c>
      <c r="B24" s="9" t="s">
        <v>908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x14ac:dyDescent="0.25">
      <c r="A25" s="8">
        <v>14</v>
      </c>
      <c r="B25" s="9" t="s">
        <v>909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x14ac:dyDescent="0.25">
      <c r="A26" s="8">
        <v>15</v>
      </c>
      <c r="B26" s="9" t="s">
        <v>911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x14ac:dyDescent="0.25">
      <c r="A27" s="8">
        <v>16</v>
      </c>
      <c r="B27" s="9" t="s">
        <v>912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x14ac:dyDescent="0.25">
      <c r="A28" s="8"/>
      <c r="B28" s="9" t="s">
        <v>15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3" x14ac:dyDescent="0.3">
      <c r="A29" s="11"/>
      <c r="B29" s="26"/>
      <c r="C29" s="26"/>
      <c r="D29" s="19"/>
      <c r="E29" s="19"/>
      <c r="F29" s="19"/>
      <c r="G29" s="19"/>
      <c r="H29" s="19"/>
      <c r="I29" s="19"/>
      <c r="J29" s="19"/>
    </row>
    <row r="30" spans="1:10" x14ac:dyDescent="0.25">
      <c r="A30" s="821" t="s">
        <v>712</v>
      </c>
      <c r="B30" s="821"/>
      <c r="C30" s="821"/>
      <c r="D30" s="821"/>
      <c r="E30" s="821"/>
      <c r="F30" s="821"/>
      <c r="G30" s="821"/>
      <c r="H30" s="821"/>
      <c r="I30" s="19"/>
      <c r="J30" s="19"/>
    </row>
    <row r="31" spans="1:10" s="528" customFormat="1" x14ac:dyDescent="0.25">
      <c r="A31" s="527"/>
      <c r="B31" s="527"/>
      <c r="C31" s="527"/>
      <c r="D31" s="527"/>
      <c r="E31" s="527"/>
      <c r="F31" s="527"/>
      <c r="G31" s="527"/>
      <c r="H31" s="527"/>
      <c r="I31" s="19"/>
      <c r="J31" s="19"/>
    </row>
    <row r="32" spans="1:10" s="528" customFormat="1" x14ac:dyDescent="0.25">
      <c r="A32" s="527"/>
      <c r="B32" s="527"/>
      <c r="C32" s="527"/>
      <c r="D32" s="527"/>
      <c r="E32" s="527"/>
      <c r="F32" s="527"/>
      <c r="G32" s="527"/>
      <c r="H32" s="527"/>
      <c r="I32" s="19"/>
      <c r="J32" s="19"/>
    </row>
    <row r="33" spans="1:10" ht="13" x14ac:dyDescent="0.3">
      <c r="A33" s="11"/>
      <c r="B33" s="26"/>
      <c r="C33" s="26"/>
      <c r="D33" s="19"/>
      <c r="E33" s="19"/>
      <c r="F33" s="19"/>
      <c r="G33" s="19"/>
      <c r="H33" s="19"/>
      <c r="I33" s="19"/>
      <c r="J33" s="19"/>
    </row>
    <row r="34" spans="1:10" ht="15.75" customHeight="1" x14ac:dyDescent="0.3">
      <c r="A34" s="14" t="s">
        <v>11</v>
      </c>
      <c r="B34" s="14"/>
      <c r="C34" s="14"/>
      <c r="D34" s="14"/>
      <c r="E34" s="14"/>
      <c r="F34" s="14"/>
      <c r="G34" s="14"/>
      <c r="I34" s="358"/>
      <c r="J34" s="358"/>
    </row>
    <row r="35" spans="1:10" ht="12.75" customHeight="1" x14ac:dyDescent="0.3">
      <c r="A35" s="358"/>
      <c r="B35" s="358"/>
      <c r="C35" s="667" t="s">
        <v>895</v>
      </c>
      <c r="D35" s="667"/>
      <c r="E35" s="358"/>
      <c r="F35" s="358"/>
      <c r="G35" s="660" t="s">
        <v>956</v>
      </c>
      <c r="H35" s="660"/>
      <c r="I35" s="660"/>
      <c r="J35" s="660"/>
    </row>
    <row r="36" spans="1:10" ht="12.75" customHeight="1" x14ac:dyDescent="0.3">
      <c r="A36" s="358"/>
      <c r="B36" s="358"/>
      <c r="C36" s="667" t="s">
        <v>918</v>
      </c>
      <c r="D36" s="667"/>
      <c r="E36" s="358"/>
      <c r="F36" s="358"/>
      <c r="G36" s="660" t="s">
        <v>957</v>
      </c>
      <c r="H36" s="660"/>
      <c r="I36" s="660"/>
      <c r="J36" s="660"/>
    </row>
    <row r="37" spans="1:10" ht="13" x14ac:dyDescent="0.3">
      <c r="A37" s="358"/>
      <c r="B37" s="358"/>
      <c r="C37" s="668" t="s">
        <v>896</v>
      </c>
      <c r="D37" s="668"/>
      <c r="E37" s="358"/>
      <c r="F37" s="358"/>
      <c r="G37" s="660" t="s">
        <v>958</v>
      </c>
      <c r="H37" s="660"/>
      <c r="I37" s="660"/>
      <c r="J37" s="660"/>
    </row>
    <row r="41" spans="1:10" x14ac:dyDescent="0.25">
      <c r="A41" s="822"/>
      <c r="B41" s="822"/>
      <c r="C41" s="822"/>
      <c r="D41" s="822"/>
      <c r="E41" s="822"/>
      <c r="F41" s="822"/>
      <c r="G41" s="822"/>
      <c r="H41" s="822"/>
      <c r="I41" s="822"/>
      <c r="J41" s="822"/>
    </row>
    <row r="43" spans="1:10" x14ac:dyDescent="0.25">
      <c r="A43" s="822"/>
      <c r="B43" s="822"/>
      <c r="C43" s="822"/>
      <c r="D43" s="822"/>
      <c r="E43" s="822"/>
      <c r="F43" s="822"/>
      <c r="G43" s="822"/>
      <c r="H43" s="822"/>
      <c r="I43" s="822"/>
      <c r="J43" s="822"/>
    </row>
  </sheetData>
  <mergeCells count="19">
    <mergeCell ref="A41:J41"/>
    <mergeCell ref="A43:J43"/>
    <mergeCell ref="A9:A10"/>
    <mergeCell ref="B9:B10"/>
    <mergeCell ref="C9:F9"/>
    <mergeCell ref="G9:J9"/>
    <mergeCell ref="A30:H30"/>
    <mergeCell ref="C35:D35"/>
    <mergeCell ref="C36:D36"/>
    <mergeCell ref="C37:D37"/>
    <mergeCell ref="G35:J35"/>
    <mergeCell ref="G36:J36"/>
    <mergeCell ref="G37:J3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1.02" bottom="0" header="0.99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view="pageBreakPreview" topLeftCell="A43" zoomScale="120" zoomScaleSheetLayoutView="120" workbookViewId="0">
      <selection activeCell="E70" sqref="E70"/>
    </sheetView>
  </sheetViews>
  <sheetFormatPr defaultRowHeight="12.5" x14ac:dyDescent="0.25"/>
  <cols>
    <col min="1" max="1" width="8.7265625" customWidth="1"/>
    <col min="2" max="2" width="11.7265625" customWidth="1"/>
    <col min="3" max="3" width="114.54296875" customWidth="1"/>
  </cols>
  <sheetData>
    <row r="1" spans="1:7" ht="21.75" customHeight="1" x14ac:dyDescent="0.3">
      <c r="E1" s="302"/>
      <c r="F1" s="302"/>
      <c r="G1" s="302"/>
    </row>
    <row r="2" spans="1:7" ht="14" x14ac:dyDescent="0.3">
      <c r="A2" s="656" t="s">
        <v>549</v>
      </c>
      <c r="B2" s="656"/>
      <c r="C2" s="656"/>
      <c r="D2" s="656"/>
    </row>
    <row r="3" spans="1:7" ht="13" x14ac:dyDescent="0.3">
      <c r="A3" s="3" t="s">
        <v>70</v>
      </c>
      <c r="B3" s="3" t="s">
        <v>550</v>
      </c>
      <c r="C3" s="3" t="s">
        <v>551</v>
      </c>
    </row>
    <row r="4" spans="1:7" x14ac:dyDescent="0.25">
      <c r="A4" s="8">
        <v>1</v>
      </c>
      <c r="B4" s="372" t="s">
        <v>552</v>
      </c>
      <c r="C4" s="372" t="s">
        <v>760</v>
      </c>
    </row>
    <row r="5" spans="1:7" x14ac:dyDescent="0.25">
      <c r="A5" s="8">
        <v>2</v>
      </c>
      <c r="B5" s="372" t="s">
        <v>553</v>
      </c>
      <c r="C5" s="372" t="s">
        <v>761</v>
      </c>
    </row>
    <row r="6" spans="1:7" x14ac:dyDescent="0.25">
      <c r="A6" s="8">
        <v>3</v>
      </c>
      <c r="B6" s="372" t="s">
        <v>554</v>
      </c>
      <c r="C6" s="372" t="s">
        <v>762</v>
      </c>
    </row>
    <row r="7" spans="1:7" x14ac:dyDescent="0.25">
      <c r="A7" s="8">
        <v>4</v>
      </c>
      <c r="B7" s="372" t="s">
        <v>892</v>
      </c>
      <c r="C7" s="372" t="s">
        <v>893</v>
      </c>
    </row>
    <row r="8" spans="1:7" x14ac:dyDescent="0.25">
      <c r="A8" s="8">
        <v>5</v>
      </c>
      <c r="B8" s="372" t="s">
        <v>555</v>
      </c>
      <c r="C8" s="372" t="s">
        <v>763</v>
      </c>
    </row>
    <row r="9" spans="1:7" x14ac:dyDescent="0.25">
      <c r="A9" s="8">
        <v>6</v>
      </c>
      <c r="B9" s="372" t="s">
        <v>556</v>
      </c>
      <c r="C9" s="372" t="s">
        <v>764</v>
      </c>
    </row>
    <row r="10" spans="1:7" x14ac:dyDescent="0.25">
      <c r="A10" s="8">
        <v>7</v>
      </c>
      <c r="B10" s="372" t="s">
        <v>557</v>
      </c>
      <c r="C10" s="372" t="s">
        <v>765</v>
      </c>
    </row>
    <row r="11" spans="1:7" x14ac:dyDescent="0.25">
      <c r="A11" s="8">
        <v>8</v>
      </c>
      <c r="B11" s="372" t="s">
        <v>558</v>
      </c>
      <c r="C11" s="372" t="s">
        <v>766</v>
      </c>
    </row>
    <row r="12" spans="1:7" x14ac:dyDescent="0.25">
      <c r="A12" s="8">
        <v>9</v>
      </c>
      <c r="B12" s="372" t="s">
        <v>559</v>
      </c>
      <c r="C12" s="372" t="s">
        <v>767</v>
      </c>
    </row>
    <row r="13" spans="1:7" x14ac:dyDescent="0.25">
      <c r="A13" s="8">
        <v>10</v>
      </c>
      <c r="B13" s="372" t="s">
        <v>560</v>
      </c>
      <c r="C13" s="372" t="s">
        <v>768</v>
      </c>
    </row>
    <row r="14" spans="1:7" x14ac:dyDescent="0.25">
      <c r="A14" s="8">
        <v>11</v>
      </c>
      <c r="B14" s="372" t="s">
        <v>678</v>
      </c>
      <c r="C14" s="372" t="s">
        <v>679</v>
      </c>
    </row>
    <row r="15" spans="1:7" x14ac:dyDescent="0.25">
      <c r="A15" s="8">
        <v>12</v>
      </c>
      <c r="B15" s="372" t="s">
        <v>561</v>
      </c>
      <c r="C15" s="372" t="s">
        <v>769</v>
      </c>
    </row>
    <row r="16" spans="1:7" x14ac:dyDescent="0.25">
      <c r="A16" s="8">
        <v>13</v>
      </c>
      <c r="B16" s="372" t="s">
        <v>562</v>
      </c>
      <c r="C16" s="372" t="s">
        <v>770</v>
      </c>
    </row>
    <row r="17" spans="1:3" x14ac:dyDescent="0.25">
      <c r="A17" s="8">
        <v>14</v>
      </c>
      <c r="B17" s="372" t="s">
        <v>563</v>
      </c>
      <c r="C17" s="372" t="s">
        <v>771</v>
      </c>
    </row>
    <row r="18" spans="1:3" x14ac:dyDescent="0.25">
      <c r="A18" s="8">
        <v>15</v>
      </c>
      <c r="B18" s="372" t="s">
        <v>564</v>
      </c>
      <c r="C18" s="372" t="s">
        <v>772</v>
      </c>
    </row>
    <row r="19" spans="1:3" x14ac:dyDescent="0.25">
      <c r="A19" s="8">
        <v>16</v>
      </c>
      <c r="B19" s="372" t="s">
        <v>565</v>
      </c>
      <c r="C19" s="372" t="s">
        <v>773</v>
      </c>
    </row>
    <row r="20" spans="1:3" x14ac:dyDescent="0.25">
      <c r="A20" s="8">
        <v>17</v>
      </c>
      <c r="B20" s="372" t="s">
        <v>566</v>
      </c>
      <c r="C20" s="372" t="s">
        <v>774</v>
      </c>
    </row>
    <row r="21" spans="1:3" x14ac:dyDescent="0.25">
      <c r="A21" s="8">
        <v>18</v>
      </c>
      <c r="B21" s="372" t="s">
        <v>567</v>
      </c>
      <c r="C21" s="372" t="s">
        <v>775</v>
      </c>
    </row>
    <row r="22" spans="1:3" x14ac:dyDescent="0.25">
      <c r="A22" s="8">
        <v>19</v>
      </c>
      <c r="B22" s="372" t="s">
        <v>568</v>
      </c>
      <c r="C22" s="372" t="s">
        <v>776</v>
      </c>
    </row>
    <row r="23" spans="1:3" x14ac:dyDescent="0.25">
      <c r="A23" s="8">
        <v>20</v>
      </c>
      <c r="B23" s="372" t="s">
        <v>569</v>
      </c>
      <c r="C23" s="372" t="s">
        <v>777</v>
      </c>
    </row>
    <row r="24" spans="1:3" x14ac:dyDescent="0.25">
      <c r="A24" s="8">
        <v>21</v>
      </c>
      <c r="B24" s="372" t="s">
        <v>570</v>
      </c>
      <c r="C24" s="372" t="s">
        <v>778</v>
      </c>
    </row>
    <row r="25" spans="1:3" x14ac:dyDescent="0.25">
      <c r="A25" s="8">
        <v>22</v>
      </c>
      <c r="B25" s="372" t="s">
        <v>571</v>
      </c>
      <c r="C25" s="372" t="s">
        <v>779</v>
      </c>
    </row>
    <row r="26" spans="1:3" x14ac:dyDescent="0.25">
      <c r="A26" s="8">
        <v>23</v>
      </c>
      <c r="B26" s="372" t="s">
        <v>572</v>
      </c>
      <c r="C26" s="372" t="s">
        <v>780</v>
      </c>
    </row>
    <row r="27" spans="1:3" x14ac:dyDescent="0.25">
      <c r="A27" s="8">
        <v>24</v>
      </c>
      <c r="B27" s="372" t="s">
        <v>573</v>
      </c>
      <c r="C27" s="372" t="s">
        <v>781</v>
      </c>
    </row>
    <row r="28" spans="1:3" x14ac:dyDescent="0.25">
      <c r="A28" s="8">
        <v>25</v>
      </c>
      <c r="B28" s="372" t="s">
        <v>574</v>
      </c>
      <c r="C28" s="372" t="s">
        <v>782</v>
      </c>
    </row>
    <row r="29" spans="1:3" x14ac:dyDescent="0.25">
      <c r="A29" s="8">
        <v>26</v>
      </c>
      <c r="B29" s="372" t="s">
        <v>575</v>
      </c>
      <c r="C29" s="372" t="s">
        <v>783</v>
      </c>
    </row>
    <row r="30" spans="1:3" x14ac:dyDescent="0.25">
      <c r="A30" s="8">
        <v>27</v>
      </c>
      <c r="B30" s="372" t="s">
        <v>576</v>
      </c>
      <c r="C30" s="372" t="s">
        <v>784</v>
      </c>
    </row>
    <row r="31" spans="1:3" x14ac:dyDescent="0.25">
      <c r="A31" s="8">
        <v>28</v>
      </c>
      <c r="B31" s="372" t="s">
        <v>577</v>
      </c>
      <c r="C31" s="372" t="s">
        <v>578</v>
      </c>
    </row>
    <row r="32" spans="1:3" x14ac:dyDescent="0.25">
      <c r="A32" s="8">
        <v>29</v>
      </c>
      <c r="B32" s="372" t="s">
        <v>579</v>
      </c>
      <c r="C32" s="372" t="s">
        <v>580</v>
      </c>
    </row>
    <row r="33" spans="1:3" x14ac:dyDescent="0.25">
      <c r="A33" s="8">
        <v>30</v>
      </c>
      <c r="B33" s="372" t="s">
        <v>581</v>
      </c>
      <c r="C33" s="372" t="s">
        <v>582</v>
      </c>
    </row>
    <row r="34" spans="1:3" x14ac:dyDescent="0.25">
      <c r="A34" s="8">
        <v>31</v>
      </c>
      <c r="B34" s="372" t="s">
        <v>677</v>
      </c>
      <c r="C34" s="372" t="s">
        <v>676</v>
      </c>
    </row>
    <row r="35" spans="1:3" x14ac:dyDescent="0.25">
      <c r="A35" s="8">
        <v>32</v>
      </c>
      <c r="B35" s="372" t="s">
        <v>724</v>
      </c>
      <c r="C35" s="372" t="s">
        <v>725</v>
      </c>
    </row>
    <row r="36" spans="1:3" x14ac:dyDescent="0.25">
      <c r="A36" s="8">
        <v>33</v>
      </c>
      <c r="B36" s="372" t="s">
        <v>583</v>
      </c>
      <c r="C36" s="372" t="s">
        <v>584</v>
      </c>
    </row>
    <row r="37" spans="1:3" x14ac:dyDescent="0.25">
      <c r="A37" s="8">
        <v>34</v>
      </c>
      <c r="B37" s="372" t="s">
        <v>585</v>
      </c>
      <c r="C37" s="372" t="s">
        <v>584</v>
      </c>
    </row>
    <row r="38" spans="1:3" x14ac:dyDescent="0.25">
      <c r="A38" s="8">
        <v>35</v>
      </c>
      <c r="B38" s="372" t="s">
        <v>586</v>
      </c>
      <c r="C38" s="372" t="s">
        <v>587</v>
      </c>
    </row>
    <row r="39" spans="1:3" x14ac:dyDescent="0.25">
      <c r="A39" s="8">
        <v>36</v>
      </c>
      <c r="B39" s="372" t="s">
        <v>588</v>
      </c>
      <c r="C39" s="372" t="s">
        <v>589</v>
      </c>
    </row>
    <row r="40" spans="1:3" x14ac:dyDescent="0.25">
      <c r="A40" s="8">
        <v>37</v>
      </c>
      <c r="B40" s="372" t="s">
        <v>590</v>
      </c>
      <c r="C40" s="372" t="s">
        <v>591</v>
      </c>
    </row>
    <row r="41" spans="1:3" x14ac:dyDescent="0.25">
      <c r="A41" s="8">
        <v>38</v>
      </c>
      <c r="B41" s="372" t="s">
        <v>592</v>
      </c>
      <c r="C41" s="372" t="s">
        <v>593</v>
      </c>
    </row>
    <row r="42" spans="1:3" x14ac:dyDescent="0.25">
      <c r="A42" s="8">
        <v>39</v>
      </c>
      <c r="B42" s="372" t="s">
        <v>594</v>
      </c>
      <c r="C42" s="372" t="s">
        <v>595</v>
      </c>
    </row>
    <row r="43" spans="1:3" x14ac:dyDescent="0.25">
      <c r="A43" s="8">
        <v>40</v>
      </c>
      <c r="B43" s="372" t="s">
        <v>596</v>
      </c>
      <c r="C43" s="372" t="s">
        <v>597</v>
      </c>
    </row>
    <row r="44" spans="1:3" x14ac:dyDescent="0.25">
      <c r="A44" s="8">
        <v>41</v>
      </c>
      <c r="B44" s="372" t="s">
        <v>598</v>
      </c>
      <c r="C44" s="372" t="s">
        <v>599</v>
      </c>
    </row>
    <row r="45" spans="1:3" x14ac:dyDescent="0.25">
      <c r="A45" s="8">
        <v>42</v>
      </c>
      <c r="B45" s="372" t="s">
        <v>600</v>
      </c>
      <c r="C45" s="372" t="s">
        <v>785</v>
      </c>
    </row>
    <row r="46" spans="1:3" x14ac:dyDescent="0.25">
      <c r="A46" s="8">
        <v>43</v>
      </c>
      <c r="B46" s="372" t="s">
        <v>601</v>
      </c>
      <c r="C46" s="372" t="s">
        <v>602</v>
      </c>
    </row>
    <row r="47" spans="1:3" x14ac:dyDescent="0.25">
      <c r="A47" s="8">
        <v>44</v>
      </c>
      <c r="B47" s="372" t="s">
        <v>603</v>
      </c>
      <c r="C47" s="372" t="s">
        <v>604</v>
      </c>
    </row>
    <row r="48" spans="1:3" x14ac:dyDescent="0.25">
      <c r="A48" s="8">
        <v>45</v>
      </c>
      <c r="B48" s="372" t="s">
        <v>605</v>
      </c>
      <c r="C48" s="372" t="s">
        <v>606</v>
      </c>
    </row>
    <row r="49" spans="1:3" x14ac:dyDescent="0.25">
      <c r="A49" s="8">
        <v>46</v>
      </c>
      <c r="B49" s="372" t="s">
        <v>607</v>
      </c>
      <c r="C49" s="372" t="s">
        <v>608</v>
      </c>
    </row>
    <row r="50" spans="1:3" x14ac:dyDescent="0.25">
      <c r="A50" s="8">
        <v>47</v>
      </c>
      <c r="B50" s="372" t="s">
        <v>609</v>
      </c>
      <c r="C50" s="372" t="s">
        <v>610</v>
      </c>
    </row>
    <row r="51" spans="1:3" x14ac:dyDescent="0.25">
      <c r="A51" s="8">
        <v>48</v>
      </c>
      <c r="B51" s="372" t="s">
        <v>611</v>
      </c>
      <c r="C51" s="372" t="s">
        <v>786</v>
      </c>
    </row>
    <row r="52" spans="1:3" x14ac:dyDescent="0.25">
      <c r="A52" s="8">
        <v>49</v>
      </c>
      <c r="B52" s="372" t="s">
        <v>612</v>
      </c>
      <c r="C52" s="372" t="s">
        <v>787</v>
      </c>
    </row>
    <row r="53" spans="1:3" x14ac:dyDescent="0.25">
      <c r="A53" s="8">
        <v>50</v>
      </c>
      <c r="B53" s="372" t="s">
        <v>613</v>
      </c>
      <c r="C53" s="372" t="s">
        <v>614</v>
      </c>
    </row>
    <row r="54" spans="1:3" x14ac:dyDescent="0.25">
      <c r="A54" s="8">
        <v>51</v>
      </c>
      <c r="B54" s="372" t="s">
        <v>615</v>
      </c>
      <c r="C54" s="372" t="s">
        <v>616</v>
      </c>
    </row>
    <row r="55" spans="1:3" x14ac:dyDescent="0.25">
      <c r="A55" s="8">
        <v>52</v>
      </c>
      <c r="B55" s="372" t="s">
        <v>617</v>
      </c>
      <c r="C55" s="372" t="s">
        <v>727</v>
      </c>
    </row>
    <row r="56" spans="1:3" x14ac:dyDescent="0.25">
      <c r="A56" s="8">
        <v>53</v>
      </c>
      <c r="B56" s="372" t="s">
        <v>618</v>
      </c>
      <c r="C56" s="372" t="s">
        <v>728</v>
      </c>
    </row>
    <row r="57" spans="1:3" x14ac:dyDescent="0.25">
      <c r="A57" s="8">
        <v>54</v>
      </c>
      <c r="B57" s="372" t="s">
        <v>619</v>
      </c>
      <c r="C57" s="372" t="s">
        <v>729</v>
      </c>
    </row>
    <row r="58" spans="1:3" x14ac:dyDescent="0.25">
      <c r="A58" s="8">
        <v>55</v>
      </c>
      <c r="B58" s="372" t="s">
        <v>620</v>
      </c>
      <c r="C58" s="372" t="s">
        <v>730</v>
      </c>
    </row>
    <row r="59" spans="1:3" x14ac:dyDescent="0.25">
      <c r="A59" s="8">
        <v>56</v>
      </c>
      <c r="B59" s="372" t="s">
        <v>621</v>
      </c>
      <c r="C59" s="372" t="s">
        <v>731</v>
      </c>
    </row>
    <row r="60" spans="1:3" x14ac:dyDescent="0.25">
      <c r="A60" s="8">
        <v>57</v>
      </c>
      <c r="B60" s="372" t="s">
        <v>622</v>
      </c>
      <c r="C60" s="372" t="s">
        <v>732</v>
      </c>
    </row>
    <row r="61" spans="1:3" x14ac:dyDescent="0.25">
      <c r="A61" s="8">
        <v>58</v>
      </c>
      <c r="B61" s="372" t="s">
        <v>623</v>
      </c>
      <c r="C61" s="372" t="s">
        <v>733</v>
      </c>
    </row>
    <row r="62" spans="1:3" x14ac:dyDescent="0.25">
      <c r="A62" s="8">
        <v>59</v>
      </c>
      <c r="B62" s="372" t="s">
        <v>624</v>
      </c>
      <c r="C62" s="372" t="s">
        <v>734</v>
      </c>
    </row>
    <row r="63" spans="1:3" x14ac:dyDescent="0.25">
      <c r="A63" s="8">
        <v>60</v>
      </c>
      <c r="B63" s="372" t="s">
        <v>625</v>
      </c>
      <c r="C63" s="372" t="s">
        <v>735</v>
      </c>
    </row>
    <row r="64" spans="1:3" x14ac:dyDescent="0.25">
      <c r="A64" s="8">
        <v>61</v>
      </c>
      <c r="B64" s="372" t="s">
        <v>696</v>
      </c>
      <c r="C64" s="372" t="s">
        <v>700</v>
      </c>
    </row>
    <row r="65" spans="1:3" x14ac:dyDescent="0.25">
      <c r="A65" s="8">
        <v>62</v>
      </c>
      <c r="B65" s="372" t="s">
        <v>626</v>
      </c>
      <c r="C65" s="372" t="s">
        <v>736</v>
      </c>
    </row>
    <row r="66" spans="1:3" x14ac:dyDescent="0.25">
      <c r="A66" s="8">
        <v>63</v>
      </c>
      <c r="B66" s="373" t="s">
        <v>701</v>
      </c>
      <c r="C66" s="372" t="s">
        <v>737</v>
      </c>
    </row>
    <row r="67" spans="1:3" x14ac:dyDescent="0.25">
      <c r="A67" s="8">
        <v>64</v>
      </c>
      <c r="B67" s="372" t="s">
        <v>627</v>
      </c>
      <c r="C67" s="372" t="s">
        <v>738</v>
      </c>
    </row>
    <row r="68" spans="1:3" x14ac:dyDescent="0.25">
      <c r="A68" s="8">
        <v>65</v>
      </c>
      <c r="B68" s="372" t="s">
        <v>628</v>
      </c>
      <c r="C68" s="372" t="s">
        <v>739</v>
      </c>
    </row>
    <row r="69" spans="1:3" x14ac:dyDescent="0.25">
      <c r="A69" s="8">
        <v>66</v>
      </c>
      <c r="B69" s="374" t="s">
        <v>680</v>
      </c>
      <c r="C69" s="374" t="s">
        <v>788</v>
      </c>
    </row>
    <row r="70" spans="1:3" x14ac:dyDescent="0.25">
      <c r="A70" s="8">
        <v>67</v>
      </c>
      <c r="B70" s="374" t="s">
        <v>681</v>
      </c>
      <c r="C70" s="374" t="s">
        <v>773</v>
      </c>
    </row>
  </sheetData>
  <mergeCells count="1">
    <mergeCell ref="A2:D2"/>
  </mergeCells>
  <hyperlinks>
    <hyperlink ref="B4:C4" location="'AT-1-Gen_Info '!A1" display="AT- 1" xr:uid="{00000000-0004-0000-0100-000000000000}"/>
    <hyperlink ref="B5:C5" location="'AT-2-S1 BUDGET'!A1" display="AT - 2" xr:uid="{00000000-0004-0000-0100-000001000000}"/>
    <hyperlink ref="B6:C6" location="AT_2A_fundflow!A1" display="AT - 2 A" xr:uid="{00000000-0004-0000-0100-000002000000}"/>
    <hyperlink ref="B7:C7" location="'AT-2B_DBT'!A1" display="AT - 2 B" xr:uid="{00000000-0004-0000-0100-000003000000}"/>
    <hyperlink ref="B8:C8" location="'AT-3'!A1" display="AT - 3" xr:uid="{00000000-0004-0000-0100-000004000000}"/>
    <hyperlink ref="B9:C9" location="'AT3A_cvrg(Insti)_PY'!A1" display="AT- 3 A" xr:uid="{00000000-0004-0000-0100-000005000000}"/>
    <hyperlink ref="B10:C10" location="'AT3B_cvrg(Insti)_UPY '!A1" display="AT- 3 B" xr:uid="{00000000-0004-0000-0100-000006000000}"/>
    <hyperlink ref="B11:C11" location="'AT3C_cvrg(Insti)_UPY '!A1" display="AT-3 C" xr:uid="{00000000-0004-0000-0100-000007000000}"/>
    <hyperlink ref="B12:C12" location="'AT-4B'!A1" display="AT - 4" xr:uid="{00000000-0004-0000-0100-000008000000}"/>
    <hyperlink ref="B13:C13" location="'enrolment vs availed_UPY'!A1" display="AT - 4 A" xr:uid="{00000000-0004-0000-0100-000009000000}"/>
    <hyperlink ref="B14:C14" location="'AT-4B'!A1" display="AT - 4 B" xr:uid="{00000000-0004-0000-0100-00000A000000}"/>
    <hyperlink ref="B15:C15" location="T5_PLAN_vs_PRFM!A1" display="AT - 5" xr:uid="{00000000-0004-0000-0100-00000B000000}"/>
    <hyperlink ref="B16:C16" location="'T5A_PLAN_vs_PRFM '!A1" display="AT - 5 A" xr:uid="{00000000-0004-0000-0100-00000C000000}"/>
    <hyperlink ref="B17:C17" location="'T5B_PLAN_vs_PRFM  (2)'!A1" display="AT - 5 B" xr:uid="{00000000-0004-0000-0100-00000D000000}"/>
    <hyperlink ref="B18:C18" location="'T5C_Drought_PLAN_vs_PRFM '!A1" display="AT - 5 C" xr:uid="{00000000-0004-0000-0100-00000E000000}"/>
    <hyperlink ref="B19:C19" location="'T5D_Drought_PLAN_vs_PRFM  '!A1" display="AT - 5 D" xr:uid="{00000000-0004-0000-0100-00000F000000}"/>
    <hyperlink ref="B20:C20" location="T6_FG_py_Utlsn!A1" display="AT - 6" xr:uid="{00000000-0004-0000-0100-000010000000}"/>
    <hyperlink ref="B21:C21" location="'T6A_FG_Upy_Utlsn '!A1" display="AT - 6 A" xr:uid="{00000000-0004-0000-0100-000011000000}"/>
    <hyperlink ref="B22:C22" location="T6B_Pay_FG_FCI_Pry!A1" display="AT - 6 B" xr:uid="{00000000-0004-0000-0100-000012000000}"/>
    <hyperlink ref="B23:C23" location="T6C_Coarse_Grain!A1" display="AT - 6 C" xr:uid="{00000000-0004-0000-0100-000013000000}"/>
    <hyperlink ref="B24:C24" location="T7_CC_PY_Utlsn!A1" display="AT - 7" xr:uid="{00000000-0004-0000-0100-000014000000}"/>
    <hyperlink ref="B25:C25" location="'T7ACC_UPY_Utlsn '!A1" display="AT - 7 A" xr:uid="{00000000-0004-0000-0100-000015000000}"/>
    <hyperlink ref="B26:C26" location="'AT-8_Hon_CCH_Pry'!A1" display="AT - 8" xr:uid="{00000000-0004-0000-0100-000016000000}"/>
    <hyperlink ref="B27:C27" location="'AT-8A_Hon_CCH_UPry'!A1" display="AT - 8 A" xr:uid="{00000000-0004-0000-0100-000017000000}"/>
    <hyperlink ref="B28:C28" location="AT9_TA!A1" display="AT - 9" xr:uid="{00000000-0004-0000-0100-000018000000}"/>
    <hyperlink ref="B29:C29" location="AT10_MME!A1" display="AT - 10" xr:uid="{00000000-0004-0000-0100-000019000000}"/>
    <hyperlink ref="B30:C30" location="AT10A_!A1" display="AT - 10 A" xr:uid="{00000000-0004-0000-0100-00001A000000}"/>
    <hyperlink ref="B31:C31" location="'AT-10 B'!A1" display="AT - 10 B" xr:uid="{00000000-0004-0000-0100-00001B000000}"/>
    <hyperlink ref="B32:C32" location="'AT-10 C'!A1" display="AT - 10 C" xr:uid="{00000000-0004-0000-0100-00001C000000}"/>
    <hyperlink ref="B33:C33" location="'AT-10D'!A1" display="AT - 10 D" xr:uid="{00000000-0004-0000-0100-00001D000000}"/>
    <hyperlink ref="B34:C34" location="'AT-10 E'!A1" display="AT - 10 E " xr:uid="{00000000-0004-0000-0100-00001E000000}"/>
    <hyperlink ref="B35:C35" location="'AT-10 F'!A1" display="AT - 10 F" xr:uid="{00000000-0004-0000-0100-00001F000000}"/>
    <hyperlink ref="B36:C36" location="'AT11_KS Year wise'!A1" display="AT - 11" xr:uid="{00000000-0004-0000-0100-000020000000}"/>
    <hyperlink ref="B37:C37" location="'AT11A_KS-District wise'!A1" display="AT - 11 A" xr:uid="{00000000-0004-0000-0100-000021000000}"/>
    <hyperlink ref="B38:C38" location="'AT12_KD-New'!A1" display="AT - 12" xr:uid="{00000000-0004-0000-0100-000022000000}"/>
    <hyperlink ref="B39:C39" location="'AT12A_KD-Replacement'!A1" display="AT - 12 A" xr:uid="{00000000-0004-0000-0100-000023000000}"/>
    <hyperlink ref="B40:C40" location="'Mode of cooking'!A1" display="AT - 13" xr:uid="{00000000-0004-0000-0100-000024000000}"/>
    <hyperlink ref="B41:C41" location="'AT-14'!A1" display="AT - 14" xr:uid="{00000000-0004-0000-0100-000025000000}"/>
    <hyperlink ref="B42:C42" location="'AT-14 A'!A1" display="AT - 14 A" xr:uid="{00000000-0004-0000-0100-000026000000}"/>
    <hyperlink ref="C43" location="'AT-15'!A1" display="Contribution by community in form of  Tithi Bhojan or any other similar practice" xr:uid="{00000000-0004-0000-0100-000027000000}"/>
    <hyperlink ref="B43" location="'AT-15'!A1" display="AT - 15" xr:uid="{00000000-0004-0000-0100-000028000000}"/>
    <hyperlink ref="B44:C44" location="'AT-16'!A1" display="AT - 16" xr:uid="{00000000-0004-0000-0100-000029000000}"/>
    <hyperlink ref="B45:C45" location="'AT_17_Coverage-RBSK '!A1" display="AT - 17" xr:uid="{00000000-0004-0000-0100-00002A000000}"/>
    <hyperlink ref="B46:C46" location="'AT18_Details_Community '!A1" display="AT - 18" xr:uid="{00000000-0004-0000-0100-00002B000000}"/>
    <hyperlink ref="C47" location="AT_19_Impl_Agency!A1" display="Responsibility of Implementation" xr:uid="{00000000-0004-0000-0100-00002C000000}"/>
    <hyperlink ref="B47" location="AT_19_Impl_Agency!A1" display="AT - 19" xr:uid="{00000000-0004-0000-0100-00002D000000}"/>
    <hyperlink ref="B48:C48" location="'AT_20_CentralCookingagency '!A1" display="AT - 20" xr:uid="{00000000-0004-0000-0100-00002E000000}"/>
    <hyperlink ref="B49:C49" location="'AT-21'!A1" display="AT - 21" xr:uid="{00000000-0004-0000-0100-00002F000000}"/>
    <hyperlink ref="B50:C50" location="'AT-22'!A1" display="AT - 22" xr:uid="{00000000-0004-0000-0100-000030000000}"/>
    <hyperlink ref="B51:C51" location="'AT-23 MIS'!A1" display="AT - 23" xr:uid="{00000000-0004-0000-0100-000031000000}"/>
    <hyperlink ref="B52:C52" location="'AT-23A _AMS'!A1" display="AT - 23 A" xr:uid="{00000000-0004-0000-0100-000032000000}"/>
    <hyperlink ref="B53:C53" location="'AT-24'!A1" display="AT - 24" xr:uid="{00000000-0004-0000-0100-000033000000}"/>
    <hyperlink ref="B54:C54" location="'AT-25'!A1" display="AT - 25" xr:uid="{00000000-0004-0000-0100-000034000000}"/>
    <hyperlink ref="B55:C55" location="AT26_NoWD!A1" display="AT - 26" xr:uid="{00000000-0004-0000-0100-000035000000}"/>
    <hyperlink ref="B56:C56" location="AT26A_NoWD!A1" display="AT - 26 A" xr:uid="{00000000-0004-0000-0100-000036000000}"/>
    <hyperlink ref="B57:C57" location="AT27_Req_FG_CA_Pry!A1" display="AT - 27" xr:uid="{00000000-0004-0000-0100-000037000000}"/>
    <hyperlink ref="B58:C58" location="'AT27A_Req_FG_CA_U Pry '!A1" display="AT - 27 A" xr:uid="{00000000-0004-0000-0100-000038000000}"/>
    <hyperlink ref="B59:C59" location="'AT27B_Req_FG_CA_N CLP'!A1" display="AT - 27 B" xr:uid="{00000000-0004-0000-0100-000039000000}"/>
    <hyperlink ref="B60:C60" location="'AT27C_Req_FG_Drought -Pry '!A1" display="AT - 27 C" xr:uid="{00000000-0004-0000-0100-00003A000000}"/>
    <hyperlink ref="B61:C61" location="'AT27D_Req_FG_Drought -UPry '!A1" display="AT - 27 D" xr:uid="{00000000-0004-0000-0100-00003B000000}"/>
    <hyperlink ref="B62:C62" location="AT_28_RqmtKitchen!A1" display="AT - 28" xr:uid="{00000000-0004-0000-0100-00003C000000}"/>
    <hyperlink ref="B63:C63" location="'AT-28A_RqmtPlinthArea'!A1" display="AT - 28 A" xr:uid="{00000000-0004-0000-0100-00003D000000}"/>
    <hyperlink ref="B64:C64" location="'AT-28B_Kitchen repair'!A1" display="AT - 28 B" xr:uid="{00000000-0004-0000-0100-00003E000000}"/>
    <hyperlink ref="B65:C65" location="'AT29_Replacement KD '!A1" display="AT - 29" xr:uid="{00000000-0004-0000-0100-00003F000000}"/>
    <hyperlink ref="B66:C66" location="'AT29_A_Replacement KD'!A1" display="AT- 29 A" xr:uid="{00000000-0004-0000-0100-000040000000}"/>
    <hyperlink ref="B67:C67" location="'AT-30_Coook-cum-Helper'!A1" display="AT - 30" xr:uid="{00000000-0004-0000-0100-000041000000}"/>
    <hyperlink ref="B68:C68" location="'AT_31_Budget_provision '!A1" display="AT - 31" xr:uid="{00000000-0004-0000-0100-000042000000}"/>
    <hyperlink ref="B69:C69" location="'AT32_Drought Pry Util'!A1" display="AT - 32" xr:uid="{00000000-0004-0000-0100-000043000000}"/>
    <hyperlink ref="B70:C70" location="'AT-32A Drought UPry Util'!A1" display="AT - 32 A" xr:uid="{00000000-0004-0000-0100-000044000000}"/>
  </hyperlinks>
  <printOptions horizontalCentered="1"/>
  <pageMargins left="0.70866141732283472" right="0.70866141732283472" top="0.61" bottom="0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37"/>
  <sheetViews>
    <sheetView view="pageBreakPreview" topLeftCell="A8" zoomScale="90" zoomScaleSheetLayoutView="90" workbookViewId="0">
      <selection activeCell="H28" sqref="H28:K32"/>
    </sheetView>
  </sheetViews>
  <sheetFormatPr defaultColWidth="9.1796875" defaultRowHeight="12.5" x14ac:dyDescent="0.25"/>
  <cols>
    <col min="1" max="1" width="5.54296875" style="280" customWidth="1"/>
    <col min="2" max="2" width="15.453125" style="280" customWidth="1"/>
    <col min="3" max="3" width="12" style="280" customWidth="1"/>
    <col min="4" max="4" width="10.81640625" style="280" customWidth="1"/>
    <col min="5" max="5" width="10.1796875" style="280" customWidth="1"/>
    <col min="6" max="6" width="13" style="280" customWidth="1"/>
    <col min="7" max="7" width="16.1796875" style="280" customWidth="1"/>
    <col min="8" max="8" width="12.453125" style="280" customWidth="1"/>
    <col min="9" max="9" width="12.1796875" style="280" customWidth="1"/>
    <col min="10" max="10" width="11.7265625" style="280" customWidth="1"/>
    <col min="11" max="11" width="12" style="280" customWidth="1"/>
    <col min="12" max="12" width="14.1796875" style="280" customWidth="1"/>
    <col min="13" max="17" width="9.1796875" style="280"/>
    <col min="18" max="18" width="9.453125" style="280" bestFit="1" customWidth="1"/>
    <col min="19" max="16384" width="9.1796875" style="280"/>
  </cols>
  <sheetData>
    <row r="1" spans="1:26" s="296" customFormat="1" ht="15.5" x14ac:dyDescent="0.35">
      <c r="D1" s="388"/>
      <c r="E1" s="388"/>
      <c r="F1" s="388"/>
      <c r="G1" s="388"/>
      <c r="H1" s="388"/>
      <c r="I1" s="388"/>
      <c r="J1" s="388"/>
      <c r="K1" s="388"/>
      <c r="L1" s="627" t="s">
        <v>59</v>
      </c>
      <c r="M1" s="627"/>
      <c r="N1" s="613"/>
      <c r="O1" s="613"/>
    </row>
    <row r="2" spans="1:26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583"/>
      <c r="N2" s="583"/>
      <c r="O2" s="583"/>
    </row>
    <row r="3" spans="1:26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584"/>
      <c r="N3" s="584"/>
      <c r="O3" s="584"/>
    </row>
    <row r="4" spans="1:26" s="296" customFormat="1" ht="10.5" customHeight="1" x14ac:dyDescent="0.25"/>
    <row r="5" spans="1:26" ht="19.5" customHeight="1" x14ac:dyDescent="0.35">
      <c r="A5" s="805" t="s">
        <v>805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26" x14ac:dyDescent="0.25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</row>
    <row r="7" spans="1:26" ht="13" x14ac:dyDescent="0.3">
      <c r="A7" s="791" t="s">
        <v>894</v>
      </c>
      <c r="B7" s="791"/>
      <c r="F7" s="826" t="s">
        <v>16</v>
      </c>
      <c r="G7" s="826"/>
      <c r="H7" s="826"/>
      <c r="I7" s="826"/>
      <c r="J7" s="826"/>
      <c r="K7" s="826"/>
      <c r="L7" s="826"/>
    </row>
    <row r="8" spans="1:26" ht="13" x14ac:dyDescent="0.3">
      <c r="A8" s="289"/>
      <c r="F8" s="602"/>
      <c r="G8" s="629"/>
      <c r="H8" s="629"/>
      <c r="I8" s="812" t="s">
        <v>977</v>
      </c>
      <c r="J8" s="812"/>
      <c r="K8" s="812"/>
      <c r="L8" s="812"/>
    </row>
    <row r="9" spans="1:26" s="289" customFormat="1" ht="13" x14ac:dyDescent="0.3">
      <c r="A9" s="794" t="s">
        <v>2</v>
      </c>
      <c r="B9" s="794" t="s">
        <v>3</v>
      </c>
      <c r="C9" s="827" t="s">
        <v>17</v>
      </c>
      <c r="D9" s="828"/>
      <c r="E9" s="828"/>
      <c r="F9" s="828"/>
      <c r="G9" s="828"/>
      <c r="H9" s="827" t="s">
        <v>38</v>
      </c>
      <c r="I9" s="828"/>
      <c r="J9" s="828"/>
      <c r="K9" s="828"/>
      <c r="L9" s="828"/>
      <c r="Q9" s="534"/>
      <c r="R9" s="288"/>
    </row>
    <row r="10" spans="1:26" s="289" customFormat="1" ht="77.5" customHeight="1" x14ac:dyDescent="0.3">
      <c r="A10" s="794"/>
      <c r="B10" s="794"/>
      <c r="C10" s="600" t="s">
        <v>846</v>
      </c>
      <c r="D10" s="600" t="s">
        <v>822</v>
      </c>
      <c r="E10" s="600" t="s">
        <v>66</v>
      </c>
      <c r="F10" s="600" t="s">
        <v>67</v>
      </c>
      <c r="G10" s="600" t="s">
        <v>655</v>
      </c>
      <c r="H10" s="600" t="s">
        <v>846</v>
      </c>
      <c r="I10" s="600" t="s">
        <v>822</v>
      </c>
      <c r="J10" s="600" t="s">
        <v>66</v>
      </c>
      <c r="K10" s="600" t="s">
        <v>67</v>
      </c>
      <c r="L10" s="600" t="s">
        <v>656</v>
      </c>
    </row>
    <row r="11" spans="1:26" s="289" customFormat="1" ht="13" x14ac:dyDescent="0.3">
      <c r="A11" s="600">
        <v>1</v>
      </c>
      <c r="B11" s="600">
        <v>2</v>
      </c>
      <c r="C11" s="600">
        <v>3</v>
      </c>
      <c r="D11" s="600">
        <v>4</v>
      </c>
      <c r="E11" s="600">
        <v>5</v>
      </c>
      <c r="F11" s="600">
        <v>6</v>
      </c>
      <c r="G11" s="600">
        <v>7</v>
      </c>
      <c r="H11" s="600">
        <v>8</v>
      </c>
      <c r="I11" s="600">
        <v>9</v>
      </c>
      <c r="J11" s="600">
        <v>10</v>
      </c>
      <c r="K11" s="600">
        <v>11</v>
      </c>
      <c r="L11" s="600">
        <v>12</v>
      </c>
    </row>
    <row r="12" spans="1:26" x14ac:dyDescent="0.25">
      <c r="A12" s="498">
        <v>1</v>
      </c>
      <c r="B12" s="205" t="s">
        <v>897</v>
      </c>
      <c r="C12" s="482">
        <v>193.111335</v>
      </c>
      <c r="D12" s="482">
        <v>56.631335000000007</v>
      </c>
      <c r="E12" s="284">
        <v>136.47999999999999</v>
      </c>
      <c r="F12" s="483">
        <v>172.7552</v>
      </c>
      <c r="G12" s="482">
        <v>20.356134999999995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N12" s="280">
        <v>71.740000000000009</v>
      </c>
      <c r="O12" s="280">
        <v>69.349999999999994</v>
      </c>
      <c r="P12" s="483">
        <v>177.13</v>
      </c>
      <c r="Q12" s="280">
        <v>1771325</v>
      </c>
      <c r="R12" s="635">
        <v>8015.0452488687779</v>
      </c>
      <c r="S12" s="280">
        <f>Q12/R12</f>
        <v>221</v>
      </c>
      <c r="T12" s="636">
        <f>R12*S12*0.0001</f>
        <v>177.13250000000002</v>
      </c>
      <c r="U12" s="636"/>
      <c r="V12" s="483">
        <v>177.13250000000002</v>
      </c>
      <c r="W12" s="636">
        <v>134.94490000000002</v>
      </c>
      <c r="X12" s="636">
        <v>68.946435000000008</v>
      </c>
      <c r="Z12" s="636">
        <f>V12-W12</f>
        <v>42.187600000000003</v>
      </c>
    </row>
    <row r="13" spans="1:26" x14ac:dyDescent="0.25">
      <c r="A13" s="498">
        <v>2</v>
      </c>
      <c r="B13" s="205" t="s">
        <v>898</v>
      </c>
      <c r="C13" s="482">
        <v>213.81139999999996</v>
      </c>
      <c r="D13" s="482">
        <v>51.231399999999958</v>
      </c>
      <c r="E13" s="284">
        <v>162.57999999999998</v>
      </c>
      <c r="F13" s="483">
        <v>203.81760000000003</v>
      </c>
      <c r="G13" s="482">
        <v>9.9937999999999079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N13" s="280">
        <v>64.740000000000009</v>
      </c>
      <c r="O13" s="280">
        <v>56.59</v>
      </c>
      <c r="P13" s="483">
        <v>212</v>
      </c>
      <c r="Q13" s="280">
        <v>2119959</v>
      </c>
      <c r="R13" s="635">
        <v>9636.1772727272728</v>
      </c>
      <c r="S13" s="280">
        <f t="shared" ref="S13:S27" si="0">Q13/R13</f>
        <v>220</v>
      </c>
      <c r="T13" s="636">
        <f t="shared" ref="T13:T27" si="1">R13*S13*0.0001</f>
        <v>211.99590000000001</v>
      </c>
      <c r="U13" s="636"/>
      <c r="V13" s="483">
        <v>211.99590000000001</v>
      </c>
      <c r="W13" s="636">
        <v>162.93690000000001</v>
      </c>
      <c r="X13" s="636">
        <v>11.714499999999958</v>
      </c>
      <c r="Z13" s="636">
        <f t="shared" ref="Z13:Z27" si="2">V13-W13</f>
        <v>49.058999999999997</v>
      </c>
    </row>
    <row r="14" spans="1:26" x14ac:dyDescent="0.25">
      <c r="A14" s="498">
        <v>3</v>
      </c>
      <c r="B14" s="205" t="s">
        <v>910</v>
      </c>
      <c r="C14" s="482">
        <v>104.163</v>
      </c>
      <c r="D14" s="482">
        <v>26.503</v>
      </c>
      <c r="E14" s="284">
        <v>77.66</v>
      </c>
      <c r="F14" s="483">
        <v>92.875500000000017</v>
      </c>
      <c r="G14" s="482">
        <v>11.28749999999998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N14" s="280">
        <v>162.57999999999998</v>
      </c>
      <c r="O14" s="280">
        <v>151.35</v>
      </c>
      <c r="P14" s="483">
        <v>97.15</v>
      </c>
      <c r="Q14" s="280">
        <v>971540</v>
      </c>
      <c r="R14" s="635">
        <v>4279.9118942731275</v>
      </c>
      <c r="S14" s="280">
        <f t="shared" si="0"/>
        <v>227.00000000000003</v>
      </c>
      <c r="T14" s="636">
        <f t="shared" si="1"/>
        <v>97.154000000000011</v>
      </c>
      <c r="U14" s="636"/>
      <c r="V14" s="483">
        <v>97.154000000000011</v>
      </c>
      <c r="W14" s="636">
        <v>73.280600000000007</v>
      </c>
      <c r="X14" s="636">
        <v>12.112399999999994</v>
      </c>
      <c r="Z14" s="636">
        <f t="shared" si="2"/>
        <v>23.873400000000004</v>
      </c>
    </row>
    <row r="15" spans="1:26" x14ac:dyDescent="0.25">
      <c r="A15" s="498">
        <v>4</v>
      </c>
      <c r="B15" s="205" t="s">
        <v>899</v>
      </c>
      <c r="C15" s="482">
        <v>177.88259999999991</v>
      </c>
      <c r="D15" s="482">
        <v>17.192599999999899</v>
      </c>
      <c r="E15" s="284">
        <v>160.69</v>
      </c>
      <c r="F15" s="483">
        <v>170.64970000000002</v>
      </c>
      <c r="G15" s="482">
        <v>7.2328999999998871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N15" s="280">
        <v>77.66</v>
      </c>
      <c r="O15" s="280">
        <v>49.379999999999995</v>
      </c>
      <c r="P15" s="483">
        <v>175.02</v>
      </c>
      <c r="Q15" s="280">
        <v>1750220</v>
      </c>
      <c r="R15" s="635">
        <v>7991.8721461187215</v>
      </c>
      <c r="S15" s="280">
        <f t="shared" si="0"/>
        <v>219</v>
      </c>
      <c r="T15" s="636">
        <f t="shared" si="1"/>
        <v>175.02200000000002</v>
      </c>
      <c r="U15" s="636"/>
      <c r="V15" s="483">
        <v>175.02200000000002</v>
      </c>
      <c r="W15" s="636">
        <v>133.73360000000002</v>
      </c>
      <c r="X15" s="636">
        <v>23.788999999999902</v>
      </c>
      <c r="Z15" s="636">
        <f t="shared" si="2"/>
        <v>41.288399999999996</v>
      </c>
    </row>
    <row r="16" spans="1:26" x14ac:dyDescent="0.25">
      <c r="A16" s="498">
        <v>5</v>
      </c>
      <c r="B16" s="205" t="s">
        <v>900</v>
      </c>
      <c r="C16" s="482">
        <v>79.39500000000001</v>
      </c>
      <c r="D16" s="482">
        <v>49.805000000000007</v>
      </c>
      <c r="E16" s="284">
        <v>29.59</v>
      </c>
      <c r="F16" s="483">
        <v>68.400500000000008</v>
      </c>
      <c r="G16" s="482">
        <v>10.994500000000002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N16" s="280">
        <v>160.69</v>
      </c>
      <c r="O16" s="280">
        <v>120.48</v>
      </c>
      <c r="P16" s="483">
        <v>72.650000000000006</v>
      </c>
      <c r="Q16" s="280">
        <v>726517</v>
      </c>
      <c r="R16" s="635">
        <v>3287.4072398190046</v>
      </c>
      <c r="S16" s="280">
        <f t="shared" si="0"/>
        <v>221</v>
      </c>
      <c r="T16" s="636">
        <f t="shared" si="1"/>
        <v>72.651700000000005</v>
      </c>
      <c r="U16" s="636"/>
      <c r="V16" s="483">
        <v>72.651700000000005</v>
      </c>
      <c r="W16" s="636">
        <v>54.825900000000004</v>
      </c>
      <c r="X16" s="636">
        <v>46.459099999999992</v>
      </c>
      <c r="Z16" s="636">
        <f t="shared" si="2"/>
        <v>17.825800000000001</v>
      </c>
    </row>
    <row r="17" spans="1:26" x14ac:dyDescent="0.25">
      <c r="A17" s="498">
        <v>6</v>
      </c>
      <c r="B17" s="205" t="s">
        <v>901</v>
      </c>
      <c r="C17" s="482">
        <v>166.14599999999999</v>
      </c>
      <c r="D17" s="482">
        <v>50.625999999999998</v>
      </c>
      <c r="E17" s="284">
        <v>115.52000000000001</v>
      </c>
      <c r="F17" s="483">
        <v>154.8699</v>
      </c>
      <c r="G17" s="482">
        <v>11.276100000000014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N17" s="280">
        <v>49.589999999999996</v>
      </c>
      <c r="O17" s="280">
        <v>41.31</v>
      </c>
      <c r="P17" s="483">
        <v>165.12</v>
      </c>
      <c r="Q17" s="280">
        <v>1651213</v>
      </c>
      <c r="R17" s="635">
        <v>7644.5046296296296</v>
      </c>
      <c r="S17" s="280">
        <f t="shared" si="0"/>
        <v>216</v>
      </c>
      <c r="T17" s="636">
        <f t="shared" si="1"/>
        <v>165.12130000000002</v>
      </c>
      <c r="U17" s="636"/>
      <c r="V17" s="483">
        <v>165.12130000000002</v>
      </c>
      <c r="W17" s="636">
        <v>126.20870000000001</v>
      </c>
      <c r="X17" s="636">
        <v>10.407300000000006</v>
      </c>
      <c r="Z17" s="636">
        <f t="shared" si="2"/>
        <v>38.912600000000012</v>
      </c>
    </row>
    <row r="18" spans="1:26" x14ac:dyDescent="0.25">
      <c r="A18" s="498">
        <v>7</v>
      </c>
      <c r="B18" s="205" t="s">
        <v>902</v>
      </c>
      <c r="C18" s="482">
        <v>202.643</v>
      </c>
      <c r="D18" s="482">
        <v>13.863</v>
      </c>
      <c r="E18" s="284">
        <v>188.78</v>
      </c>
      <c r="F18" s="483">
        <v>193.72370000000001</v>
      </c>
      <c r="G18" s="482">
        <v>8.9192999999999927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N18" s="280">
        <v>115.52000000000001</v>
      </c>
      <c r="O18" s="280">
        <v>107.47</v>
      </c>
      <c r="P18" s="483">
        <v>212.31</v>
      </c>
      <c r="Q18" s="280">
        <v>2017222</v>
      </c>
      <c r="R18" s="635">
        <v>9295.9539170506905</v>
      </c>
      <c r="S18" s="280">
        <f t="shared" si="0"/>
        <v>217.00000000000003</v>
      </c>
      <c r="T18" s="636">
        <f t="shared" si="1"/>
        <v>201.72220000000002</v>
      </c>
      <c r="U18" s="636"/>
      <c r="V18" s="483">
        <v>201.72220000000002</v>
      </c>
      <c r="W18" s="636">
        <v>220.91860000000003</v>
      </c>
      <c r="X18" s="636">
        <v>6.9083999999999719</v>
      </c>
      <c r="Z18" s="636">
        <f t="shared" si="2"/>
        <v>-19.196400000000011</v>
      </c>
    </row>
    <row r="19" spans="1:26" x14ac:dyDescent="0.25">
      <c r="A19" s="498">
        <v>8</v>
      </c>
      <c r="B19" s="205" t="s">
        <v>903</v>
      </c>
      <c r="C19" s="284">
        <v>79.72399999999999</v>
      </c>
      <c r="D19" s="284">
        <v>5.4539999999999997</v>
      </c>
      <c r="E19" s="284">
        <v>74.27</v>
      </c>
      <c r="F19" s="483">
        <v>76.2196</v>
      </c>
      <c r="G19" s="482">
        <v>3.5043999999999897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N19" s="280">
        <v>263.05</v>
      </c>
      <c r="O19" s="280">
        <v>87.65</v>
      </c>
      <c r="P19" s="483">
        <v>83.54</v>
      </c>
      <c r="Q19" s="280">
        <v>793740</v>
      </c>
      <c r="R19" s="635">
        <v>3527.7333333333331</v>
      </c>
      <c r="S19" s="280">
        <f t="shared" si="0"/>
        <v>225</v>
      </c>
      <c r="T19" s="636">
        <f t="shared" si="1"/>
        <v>79.374000000000009</v>
      </c>
      <c r="U19" s="636"/>
      <c r="V19" s="483">
        <v>79.374000000000009</v>
      </c>
      <c r="W19" s="636">
        <v>0</v>
      </c>
      <c r="X19" s="636">
        <v>0</v>
      </c>
      <c r="Z19" s="636">
        <f t="shared" si="2"/>
        <v>79.374000000000009</v>
      </c>
    </row>
    <row r="20" spans="1:26" x14ac:dyDescent="0.25">
      <c r="A20" s="498">
        <v>9</v>
      </c>
      <c r="B20" s="205" t="s">
        <v>904</v>
      </c>
      <c r="C20" s="482">
        <v>305.49700000000001</v>
      </c>
      <c r="D20" s="482">
        <v>7.6769999999999996</v>
      </c>
      <c r="E20" s="284">
        <v>297.82</v>
      </c>
      <c r="F20" s="483">
        <v>291.24698000000001</v>
      </c>
      <c r="G20" s="482">
        <v>14.250020000000006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N20" s="280">
        <v>0</v>
      </c>
      <c r="O20" s="280">
        <v>0</v>
      </c>
      <c r="P20" s="483">
        <v>304.26</v>
      </c>
      <c r="Q20" s="280">
        <v>2846438</v>
      </c>
      <c r="R20" s="635">
        <v>12539.374449339208</v>
      </c>
      <c r="S20" s="280">
        <f t="shared" si="0"/>
        <v>227</v>
      </c>
      <c r="T20" s="636">
        <f t="shared" si="1"/>
        <v>284.6438</v>
      </c>
      <c r="U20" s="636"/>
      <c r="V20" s="483">
        <v>284.6438</v>
      </c>
      <c r="W20" s="636">
        <v>230.49797999999998</v>
      </c>
      <c r="X20" s="636">
        <v>0.59901999999996747</v>
      </c>
      <c r="Z20" s="636">
        <f t="shared" si="2"/>
        <v>54.145820000000015</v>
      </c>
    </row>
    <row r="21" spans="1:26" x14ac:dyDescent="0.25">
      <c r="A21" s="498">
        <v>10</v>
      </c>
      <c r="B21" s="205" t="s">
        <v>905</v>
      </c>
      <c r="C21" s="482">
        <v>324.52139999999986</v>
      </c>
      <c r="D21" s="482">
        <v>-3.318600000000103</v>
      </c>
      <c r="E21" s="284">
        <v>327.84</v>
      </c>
      <c r="F21" s="483">
        <v>270.9658</v>
      </c>
      <c r="G21" s="482">
        <v>53.555599999999856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N21" s="280">
        <v>297.82</v>
      </c>
      <c r="O21" s="280">
        <v>52.23</v>
      </c>
      <c r="P21" s="483">
        <v>282.77999999999997</v>
      </c>
      <c r="Q21" s="280">
        <v>2827799</v>
      </c>
      <c r="R21" s="635">
        <v>12567.995555555555</v>
      </c>
      <c r="S21" s="280">
        <f t="shared" si="0"/>
        <v>225</v>
      </c>
      <c r="T21" s="636">
        <f t="shared" si="1"/>
        <v>282.7799</v>
      </c>
      <c r="U21" s="636"/>
      <c r="V21" s="483">
        <v>282.7799</v>
      </c>
      <c r="W21" s="636">
        <v>216.92189999999999</v>
      </c>
      <c r="X21" s="636">
        <v>15.829499999999939</v>
      </c>
      <c r="Z21" s="636">
        <f t="shared" si="2"/>
        <v>65.858000000000004</v>
      </c>
    </row>
    <row r="22" spans="1:26" x14ac:dyDescent="0.25">
      <c r="A22" s="498">
        <v>11</v>
      </c>
      <c r="B22" s="205" t="s">
        <v>906</v>
      </c>
      <c r="C22" s="482">
        <v>166.82600000000002</v>
      </c>
      <c r="D22" s="482">
        <v>-0.18200000000000038</v>
      </c>
      <c r="E22" s="284">
        <v>167.00800000000001</v>
      </c>
      <c r="F22" s="483">
        <v>147.93830000000003</v>
      </c>
      <c r="G22" s="482">
        <v>18.887699999999995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N22" s="280">
        <v>327.84</v>
      </c>
      <c r="O22" s="280">
        <v>79.41</v>
      </c>
      <c r="P22" s="483">
        <v>154.84</v>
      </c>
      <c r="Q22" s="280">
        <v>1548387</v>
      </c>
      <c r="R22" s="635">
        <v>7303.7122641509432</v>
      </c>
      <c r="S22" s="280">
        <f t="shared" si="0"/>
        <v>212</v>
      </c>
      <c r="T22" s="636">
        <f t="shared" si="1"/>
        <v>154.83870000000002</v>
      </c>
      <c r="U22" s="636"/>
      <c r="V22" s="483">
        <v>154.83870000000002</v>
      </c>
      <c r="W22" s="636">
        <v>118.67670000000001</v>
      </c>
      <c r="X22" s="636">
        <v>0.11929999999998131</v>
      </c>
      <c r="Z22" s="636">
        <f t="shared" si="2"/>
        <v>36.162000000000006</v>
      </c>
    </row>
    <row r="23" spans="1:26" x14ac:dyDescent="0.25">
      <c r="A23" s="498">
        <v>12</v>
      </c>
      <c r="B23" s="205" t="s">
        <v>907</v>
      </c>
      <c r="C23" s="482">
        <v>95.738</v>
      </c>
      <c r="D23" s="482">
        <v>2.2559999999999998</v>
      </c>
      <c r="E23" s="284">
        <v>93.481999999999999</v>
      </c>
      <c r="F23" s="483">
        <v>85.630400000000009</v>
      </c>
      <c r="G23" s="482">
        <v>10.107599999999991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N23" s="280">
        <v>152.00799999999998</v>
      </c>
      <c r="O23" s="280">
        <v>42.304000000000002</v>
      </c>
      <c r="P23" s="483">
        <v>90.6</v>
      </c>
      <c r="Q23" s="280">
        <v>905984</v>
      </c>
      <c r="R23" s="635">
        <v>4008.7787610619471</v>
      </c>
      <c r="S23" s="280">
        <f t="shared" si="0"/>
        <v>226</v>
      </c>
      <c r="T23" s="636">
        <f t="shared" si="1"/>
        <v>90.598399999999998</v>
      </c>
      <c r="U23" s="636"/>
      <c r="V23" s="483">
        <v>90.598399999999998</v>
      </c>
      <c r="W23" s="636">
        <v>68.544800000000009</v>
      </c>
      <c r="X23" s="636">
        <v>0.82319999999999993</v>
      </c>
      <c r="Z23" s="636">
        <f t="shared" si="2"/>
        <v>22.053599999999989</v>
      </c>
    </row>
    <row r="24" spans="1:26" x14ac:dyDescent="0.25">
      <c r="A24" s="498">
        <v>13</v>
      </c>
      <c r="B24" s="205" t="s">
        <v>908</v>
      </c>
      <c r="C24" s="482">
        <v>297.84800000000001</v>
      </c>
      <c r="D24" s="482">
        <v>1.1100000000000001</v>
      </c>
      <c r="E24" s="284">
        <v>296.738</v>
      </c>
      <c r="F24" s="483">
        <v>287.61970000000002</v>
      </c>
      <c r="G24" s="482">
        <v>10.22829999999999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N24" s="280">
        <v>88.482000000000014</v>
      </c>
      <c r="O24" s="280">
        <v>18.616</v>
      </c>
      <c r="P24" s="483">
        <v>281.14</v>
      </c>
      <c r="Q24" s="280">
        <v>2571448</v>
      </c>
      <c r="R24" s="635">
        <v>11531.156950672646</v>
      </c>
      <c r="S24" s="280">
        <f t="shared" si="0"/>
        <v>223</v>
      </c>
      <c r="T24" s="636">
        <f t="shared" si="1"/>
        <v>257.14480000000003</v>
      </c>
      <c r="U24" s="636"/>
      <c r="V24" s="483">
        <v>257.14480000000003</v>
      </c>
      <c r="W24" s="636">
        <v>213.87460000000004</v>
      </c>
      <c r="X24" s="636">
        <v>0.90339999999997644</v>
      </c>
      <c r="Z24" s="636">
        <f t="shared" si="2"/>
        <v>43.270199999999988</v>
      </c>
    </row>
    <row r="25" spans="1:26" x14ac:dyDescent="0.25">
      <c r="A25" s="498">
        <v>14</v>
      </c>
      <c r="B25" s="205" t="s">
        <v>909</v>
      </c>
      <c r="C25" s="284">
        <v>62.698999999999998</v>
      </c>
      <c r="D25" s="284">
        <v>0.28699999999999998</v>
      </c>
      <c r="E25" s="284">
        <v>62.412000000000006</v>
      </c>
      <c r="F25" s="483">
        <v>50.672900000000006</v>
      </c>
      <c r="G25" s="482">
        <v>12.0261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N25" s="280">
        <v>266.738</v>
      </c>
      <c r="O25" s="280">
        <v>76.807000000000002</v>
      </c>
      <c r="P25" s="483">
        <v>71.52</v>
      </c>
      <c r="Q25" s="280">
        <v>709247</v>
      </c>
      <c r="R25" s="635">
        <v>3223.85</v>
      </c>
      <c r="S25" s="280">
        <f t="shared" si="0"/>
        <v>220</v>
      </c>
      <c r="T25" s="636">
        <f t="shared" si="1"/>
        <v>70.924700000000001</v>
      </c>
      <c r="U25" s="636"/>
      <c r="V25" s="483">
        <v>70.924700000000001</v>
      </c>
      <c r="W25" s="636">
        <v>54.686900000000001</v>
      </c>
      <c r="X25" s="636">
        <v>24.552100000000003</v>
      </c>
      <c r="Z25" s="636">
        <f t="shared" si="2"/>
        <v>16.2378</v>
      </c>
    </row>
    <row r="26" spans="1:26" x14ac:dyDescent="0.25">
      <c r="A26" s="498">
        <v>15</v>
      </c>
      <c r="B26" s="205" t="s">
        <v>911</v>
      </c>
      <c r="C26" s="482">
        <v>133.64499999999998</v>
      </c>
      <c r="D26" s="482">
        <v>1.2960000000000003</v>
      </c>
      <c r="E26" s="284">
        <v>132.34899999999999</v>
      </c>
      <c r="F26" s="483">
        <v>130.2936</v>
      </c>
      <c r="G26" s="482">
        <v>3.3513999999999839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N26" s="280">
        <v>92.412000000000006</v>
      </c>
      <c r="O26" s="280">
        <v>43.213000000000001</v>
      </c>
      <c r="P26" s="483">
        <v>114.91</v>
      </c>
      <c r="Q26" s="280">
        <v>1149057</v>
      </c>
      <c r="R26" s="635">
        <v>5199.3529411764703</v>
      </c>
      <c r="S26" s="280">
        <f t="shared" si="0"/>
        <v>221</v>
      </c>
      <c r="T26" s="636">
        <f t="shared" si="1"/>
        <v>114.90570000000001</v>
      </c>
      <c r="U26" s="636"/>
      <c r="V26" s="483">
        <v>114.90570000000001</v>
      </c>
      <c r="W26" s="636">
        <v>109.01220000000001</v>
      </c>
      <c r="X26" s="636">
        <v>3.2549999999999528</v>
      </c>
      <c r="Z26" s="636">
        <f t="shared" si="2"/>
        <v>5.8935000000000031</v>
      </c>
    </row>
    <row r="27" spans="1:26" ht="13" x14ac:dyDescent="0.3">
      <c r="A27" s="498">
        <v>16</v>
      </c>
      <c r="B27" s="205" t="s">
        <v>912</v>
      </c>
      <c r="C27" s="284">
        <v>59.683</v>
      </c>
      <c r="D27" s="280">
        <v>1.052</v>
      </c>
      <c r="E27" s="534">
        <v>58.631</v>
      </c>
      <c r="F27" s="483">
        <v>44.191699999999997</v>
      </c>
      <c r="G27" s="482">
        <v>15.491300000000003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N27" s="280">
        <v>142.34900000000002</v>
      </c>
      <c r="O27" s="280">
        <v>27.233499999999999</v>
      </c>
      <c r="P27" s="483">
        <v>64.92</v>
      </c>
      <c r="Q27" s="280">
        <v>613345</v>
      </c>
      <c r="R27" s="635">
        <v>2738.1473214285716</v>
      </c>
      <c r="S27" s="280">
        <f t="shared" si="0"/>
        <v>224</v>
      </c>
      <c r="T27" s="636">
        <f t="shared" si="1"/>
        <v>61.334500000000006</v>
      </c>
      <c r="U27" s="636"/>
      <c r="V27" s="483">
        <v>61.334500000000006</v>
      </c>
      <c r="W27" s="636">
        <v>30.795999999999999</v>
      </c>
      <c r="X27" s="636">
        <v>7.4650000000000034</v>
      </c>
      <c r="Z27" s="636">
        <f t="shared" si="2"/>
        <v>30.538500000000006</v>
      </c>
    </row>
    <row r="28" spans="1:26" s="289" customFormat="1" ht="13" x14ac:dyDescent="0.3">
      <c r="A28" s="518"/>
      <c r="B28" s="534" t="s">
        <v>15</v>
      </c>
      <c r="C28" s="632">
        <v>2663.3337349999997</v>
      </c>
      <c r="D28" s="632">
        <v>281.4837349999998</v>
      </c>
      <c r="E28" s="534">
        <v>2381.8499999999995</v>
      </c>
      <c r="F28" s="541">
        <v>2441.8710799999999</v>
      </c>
      <c r="G28" s="632">
        <v>221.46265499999959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N28" s="289">
        <v>48.631</v>
      </c>
      <c r="O28" s="289">
        <v>9.9960000000000004</v>
      </c>
      <c r="P28" s="541">
        <f>SUM(P12:P27)</f>
        <v>2559.8899999999994</v>
      </c>
      <c r="Q28" s="289">
        <v>24973441</v>
      </c>
      <c r="R28" s="637">
        <v>112790.97392520591</v>
      </c>
      <c r="T28" s="638">
        <f>SUM(T12:T27)</f>
        <v>2497.3441000000003</v>
      </c>
      <c r="U28" s="638"/>
      <c r="V28" s="541">
        <f>SUM(V12:V27)</f>
        <v>2497.3441000000003</v>
      </c>
      <c r="W28" s="638">
        <v>1949.8602800000001</v>
      </c>
      <c r="X28" s="638">
        <v>233.88365499999961</v>
      </c>
      <c r="Z28" s="638">
        <f>SUM(Z12:Z27)</f>
        <v>547.48381999999992</v>
      </c>
    </row>
    <row r="29" spans="1:26" x14ac:dyDescent="0.25">
      <c r="A29" s="639"/>
      <c r="B29" s="576"/>
      <c r="C29" s="640"/>
      <c r="D29" s="286"/>
      <c r="E29" s="286"/>
      <c r="F29" s="286"/>
      <c r="G29" s="286"/>
      <c r="H29" s="286"/>
      <c r="I29" s="286"/>
      <c r="J29" s="286"/>
      <c r="K29" s="286"/>
      <c r="L29" s="286"/>
      <c r="N29" s="280">
        <f>SUM(N12:N28)</f>
        <v>2381.85</v>
      </c>
      <c r="O29" s="280">
        <f>SUM(O12:O28)</f>
        <v>1033.3895</v>
      </c>
    </row>
    <row r="30" spans="1:26" x14ac:dyDescent="0.25">
      <c r="A30" s="597" t="s">
        <v>657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</row>
    <row r="31" spans="1:26" ht="15.75" customHeight="1" x14ac:dyDescent="0.3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</row>
    <row r="32" spans="1:26" ht="18" customHeight="1" x14ac:dyDescent="0.25">
      <c r="A32" s="594"/>
      <c r="B32" s="594"/>
      <c r="C32" s="594"/>
      <c r="D32" s="594"/>
      <c r="E32" s="594"/>
      <c r="F32" s="594"/>
      <c r="G32" s="594"/>
      <c r="H32" s="594"/>
      <c r="I32" s="594"/>
      <c r="J32" s="594"/>
      <c r="K32" s="594"/>
      <c r="L32" s="594"/>
    </row>
    <row r="33" spans="1:12" ht="13" x14ac:dyDescent="0.25">
      <c r="A33" s="594"/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</row>
    <row r="34" spans="1:12" ht="12.75" customHeight="1" x14ac:dyDescent="0.3">
      <c r="A34" s="594"/>
      <c r="B34" s="594"/>
      <c r="C34" s="795" t="s">
        <v>895</v>
      </c>
      <c r="D34" s="795"/>
      <c r="E34" s="795"/>
      <c r="F34" s="594"/>
      <c r="G34" s="594"/>
      <c r="H34" s="594"/>
      <c r="I34" s="785" t="s">
        <v>956</v>
      </c>
      <c r="J34" s="785"/>
      <c r="K34" s="785"/>
      <c r="L34" s="785"/>
    </row>
    <row r="35" spans="1:12" ht="12.75" customHeight="1" x14ac:dyDescent="0.3">
      <c r="A35" s="289" t="s">
        <v>18</v>
      </c>
      <c r="B35" s="289"/>
      <c r="C35" s="795" t="s">
        <v>918</v>
      </c>
      <c r="D35" s="795"/>
      <c r="E35" s="795"/>
      <c r="F35" s="289"/>
      <c r="I35" s="785" t="s">
        <v>957</v>
      </c>
      <c r="J35" s="785"/>
      <c r="K35" s="785"/>
      <c r="L35" s="785"/>
    </row>
    <row r="36" spans="1:12" ht="13" x14ac:dyDescent="0.3">
      <c r="A36" s="289"/>
      <c r="C36" s="786" t="s">
        <v>896</v>
      </c>
      <c r="D36" s="786"/>
      <c r="E36" s="786"/>
      <c r="I36" s="785" t="s">
        <v>958</v>
      </c>
      <c r="J36" s="785"/>
      <c r="K36" s="785"/>
      <c r="L36" s="785"/>
    </row>
    <row r="37" spans="1:12" x14ac:dyDescent="0.25">
      <c r="A37" s="634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</row>
  </sheetData>
  <mergeCells count="16">
    <mergeCell ref="C36:E36"/>
    <mergeCell ref="A3:L3"/>
    <mergeCell ref="A2:L2"/>
    <mergeCell ref="A5:L5"/>
    <mergeCell ref="A7:B7"/>
    <mergeCell ref="F7:L7"/>
    <mergeCell ref="A9:A10"/>
    <mergeCell ref="B9:B10"/>
    <mergeCell ref="C35:E35"/>
    <mergeCell ref="C9:G9"/>
    <mergeCell ref="H9:L9"/>
    <mergeCell ref="I8:L8"/>
    <mergeCell ref="C34:E34"/>
    <mergeCell ref="I34:L34"/>
    <mergeCell ref="I35:L35"/>
    <mergeCell ref="I36:L3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37"/>
  <sheetViews>
    <sheetView view="pageBreakPreview" topLeftCell="A7" zoomScale="90" zoomScaleSheetLayoutView="90" workbookViewId="0">
      <selection activeCell="C12" sqref="C12:G28"/>
    </sheetView>
  </sheetViews>
  <sheetFormatPr defaultColWidth="9.1796875" defaultRowHeight="12.5" x14ac:dyDescent="0.25"/>
  <cols>
    <col min="1" max="1" width="4.7265625" style="280" customWidth="1"/>
    <col min="2" max="2" width="17" style="280" customWidth="1"/>
    <col min="3" max="3" width="10.54296875" style="280" customWidth="1"/>
    <col min="4" max="4" width="10.7265625" style="280" customWidth="1"/>
    <col min="5" max="5" width="10.1796875" style="280" customWidth="1"/>
    <col min="6" max="6" width="10.81640625" style="280" customWidth="1"/>
    <col min="7" max="7" width="13.453125" style="280" customWidth="1"/>
    <col min="8" max="8" width="12.453125" style="280" customWidth="1"/>
    <col min="9" max="9" width="12.1796875" style="280" customWidth="1"/>
    <col min="10" max="10" width="9" style="280" customWidth="1"/>
    <col min="11" max="11" width="12" style="280" customWidth="1"/>
    <col min="12" max="12" width="13.7265625" style="280" customWidth="1"/>
    <col min="13" max="13" width="9.1796875" style="280" hidden="1" customWidth="1"/>
    <col min="14" max="16384" width="9.1796875" style="280"/>
  </cols>
  <sheetData>
    <row r="1" spans="1:19" s="296" customFormat="1" ht="15.5" x14ac:dyDescent="0.35">
      <c r="D1" s="388"/>
      <c r="E1" s="388"/>
      <c r="F1" s="388"/>
      <c r="G1" s="388"/>
      <c r="H1" s="388"/>
      <c r="I1" s="388"/>
      <c r="J1" s="388"/>
      <c r="K1" s="388"/>
      <c r="L1" s="627" t="s">
        <v>68</v>
      </c>
      <c r="M1" s="627"/>
      <c r="N1" s="627"/>
      <c r="O1" s="613"/>
      <c r="P1" s="613"/>
    </row>
    <row r="2" spans="1:19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583"/>
      <c r="N2" s="583"/>
      <c r="O2" s="583"/>
      <c r="P2" s="583"/>
    </row>
    <row r="3" spans="1:19" s="296" customFormat="1" ht="20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584"/>
      <c r="N3" s="584"/>
      <c r="O3" s="584"/>
      <c r="P3" s="584"/>
    </row>
    <row r="4" spans="1:19" s="296" customFormat="1" ht="10.5" customHeight="1" x14ac:dyDescent="0.25"/>
    <row r="5" spans="1:19" ht="19.5" customHeight="1" x14ac:dyDescent="0.35">
      <c r="A5" s="805" t="s">
        <v>806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9" x14ac:dyDescent="0.25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</row>
    <row r="7" spans="1:19" ht="13" x14ac:dyDescent="0.3">
      <c r="A7" s="791" t="s">
        <v>894</v>
      </c>
      <c r="B7" s="791"/>
      <c r="F7" s="826" t="s">
        <v>16</v>
      </c>
      <c r="G7" s="826"/>
      <c r="H7" s="826"/>
      <c r="I7" s="826"/>
      <c r="J7" s="826"/>
      <c r="K7" s="826"/>
      <c r="L7" s="826"/>
    </row>
    <row r="8" spans="1:19" ht="13" x14ac:dyDescent="0.3">
      <c r="A8" s="289"/>
      <c r="F8" s="602"/>
      <c r="G8" s="629"/>
      <c r="H8" s="629"/>
      <c r="I8" s="812" t="s">
        <v>977</v>
      </c>
      <c r="J8" s="812"/>
      <c r="K8" s="812"/>
      <c r="L8" s="812"/>
    </row>
    <row r="9" spans="1:19" s="289" customFormat="1" ht="13" x14ac:dyDescent="0.3">
      <c r="A9" s="794" t="s">
        <v>2</v>
      </c>
      <c r="B9" s="794" t="s">
        <v>3</v>
      </c>
      <c r="C9" s="827" t="s">
        <v>17</v>
      </c>
      <c r="D9" s="828"/>
      <c r="E9" s="828"/>
      <c r="F9" s="828"/>
      <c r="G9" s="828"/>
      <c r="H9" s="827" t="s">
        <v>38</v>
      </c>
      <c r="I9" s="828"/>
      <c r="J9" s="828"/>
      <c r="K9" s="828"/>
      <c r="L9" s="828"/>
      <c r="R9" s="534"/>
      <c r="S9" s="288"/>
    </row>
    <row r="10" spans="1:19" s="289" customFormat="1" ht="77.5" customHeight="1" x14ac:dyDescent="0.3">
      <c r="A10" s="794"/>
      <c r="B10" s="794"/>
      <c r="C10" s="600" t="s">
        <v>846</v>
      </c>
      <c r="D10" s="600" t="s">
        <v>822</v>
      </c>
      <c r="E10" s="600" t="s">
        <v>66</v>
      </c>
      <c r="F10" s="600" t="s">
        <v>67</v>
      </c>
      <c r="G10" s="600" t="s">
        <v>658</v>
      </c>
      <c r="H10" s="600" t="s">
        <v>846</v>
      </c>
      <c r="I10" s="600" t="s">
        <v>822</v>
      </c>
      <c r="J10" s="600" t="s">
        <v>66</v>
      </c>
      <c r="K10" s="600" t="s">
        <v>67</v>
      </c>
      <c r="L10" s="600" t="s">
        <v>659</v>
      </c>
    </row>
    <row r="11" spans="1:19" s="289" customFormat="1" ht="13" x14ac:dyDescent="0.3">
      <c r="A11" s="600">
        <v>1</v>
      </c>
      <c r="B11" s="600">
        <v>2</v>
      </c>
      <c r="C11" s="600">
        <v>3</v>
      </c>
      <c r="D11" s="600">
        <v>4</v>
      </c>
      <c r="E11" s="600">
        <v>5</v>
      </c>
      <c r="F11" s="600">
        <v>6</v>
      </c>
      <c r="G11" s="600">
        <v>7</v>
      </c>
      <c r="H11" s="600">
        <v>8</v>
      </c>
      <c r="I11" s="600">
        <v>9</v>
      </c>
      <c r="J11" s="600">
        <v>10</v>
      </c>
      <c r="K11" s="600">
        <v>11</v>
      </c>
      <c r="L11" s="600">
        <v>12</v>
      </c>
    </row>
    <row r="12" spans="1:19" x14ac:dyDescent="0.25">
      <c r="A12" s="498">
        <v>1</v>
      </c>
      <c r="B12" s="205" t="s">
        <v>897</v>
      </c>
      <c r="C12" s="483">
        <v>154.96699999999998</v>
      </c>
      <c r="D12" s="482">
        <v>34.027000000000001</v>
      </c>
      <c r="E12" s="284">
        <v>120.94</v>
      </c>
      <c r="F12" s="483">
        <v>143.96</v>
      </c>
      <c r="G12" s="483">
        <v>11.006999999999977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O12" s="631">
        <v>130.01329999999999</v>
      </c>
      <c r="P12" s="483">
        <v>145.31</v>
      </c>
      <c r="Q12" s="483">
        <f>P12-O12</f>
        <v>15.296700000000016</v>
      </c>
    </row>
    <row r="13" spans="1:19" x14ac:dyDescent="0.25">
      <c r="A13" s="498">
        <v>2</v>
      </c>
      <c r="B13" s="205" t="s">
        <v>898</v>
      </c>
      <c r="C13" s="483">
        <v>164.08920000000001</v>
      </c>
      <c r="D13" s="482">
        <v>12.739200000000018</v>
      </c>
      <c r="E13" s="284">
        <v>151.35</v>
      </c>
      <c r="F13" s="483">
        <v>155.54549999999998</v>
      </c>
      <c r="G13" s="483">
        <v>8.5437000000000296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O13" s="631">
        <v>145.14609999999999</v>
      </c>
      <c r="P13" s="483">
        <v>161.78</v>
      </c>
      <c r="Q13" s="483">
        <f t="shared" ref="Q13:Q27" si="0">P13-O13</f>
        <v>16.633900000000011</v>
      </c>
    </row>
    <row r="14" spans="1:19" x14ac:dyDescent="0.25">
      <c r="A14" s="498">
        <v>3</v>
      </c>
      <c r="B14" s="205" t="s">
        <v>910</v>
      </c>
      <c r="C14" s="483">
        <v>51.916000000000004</v>
      </c>
      <c r="D14" s="482">
        <v>2.536</v>
      </c>
      <c r="E14" s="284">
        <v>49.379999999999995</v>
      </c>
      <c r="F14" s="483">
        <v>47.9925</v>
      </c>
      <c r="G14" s="483">
        <v>3.9234999999999971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O14" s="631">
        <v>44.318650000000005</v>
      </c>
      <c r="P14" s="483">
        <v>49.07</v>
      </c>
      <c r="Q14" s="483">
        <f t="shared" si="0"/>
        <v>4.7513499999999951</v>
      </c>
    </row>
    <row r="15" spans="1:19" x14ac:dyDescent="0.25">
      <c r="A15" s="498">
        <v>4</v>
      </c>
      <c r="B15" s="205" t="s">
        <v>899</v>
      </c>
      <c r="C15" s="483">
        <v>126.13495</v>
      </c>
      <c r="D15" s="482">
        <v>10.654949999999999</v>
      </c>
      <c r="E15" s="284">
        <v>115.48</v>
      </c>
      <c r="F15" s="483">
        <v>119.89619999999999</v>
      </c>
      <c r="G15" s="483">
        <v>6.2387500000000102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O15" s="631">
        <v>111.25165</v>
      </c>
      <c r="P15" s="483">
        <v>123.24</v>
      </c>
      <c r="Q15" s="483">
        <f t="shared" si="0"/>
        <v>11.988349999999997</v>
      </c>
    </row>
    <row r="16" spans="1:19" x14ac:dyDescent="0.25">
      <c r="A16" s="498">
        <v>5</v>
      </c>
      <c r="B16" s="205" t="s">
        <v>900</v>
      </c>
      <c r="C16" s="483">
        <v>62.792000000000002</v>
      </c>
      <c r="D16" s="482">
        <v>21.481999999999999</v>
      </c>
      <c r="E16" s="284">
        <v>41.31</v>
      </c>
      <c r="F16" s="483">
        <v>56.073</v>
      </c>
      <c r="G16" s="483">
        <v>6.7190000000000012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O16" s="631">
        <v>52.383100000000006</v>
      </c>
      <c r="P16" s="483">
        <v>58.28</v>
      </c>
      <c r="Q16" s="483">
        <f t="shared" si="0"/>
        <v>5.8968999999999951</v>
      </c>
    </row>
    <row r="17" spans="1:17" x14ac:dyDescent="0.25">
      <c r="A17" s="498">
        <v>6</v>
      </c>
      <c r="B17" s="205" t="s">
        <v>901</v>
      </c>
      <c r="C17" s="483">
        <v>109.861</v>
      </c>
      <c r="D17" s="482">
        <v>0.39100000000000001</v>
      </c>
      <c r="E17" s="284">
        <v>109.47</v>
      </c>
      <c r="F17" s="483">
        <v>98.9148</v>
      </c>
      <c r="G17" s="483">
        <v>10.946200000000005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O17" s="631">
        <v>92.834050000000005</v>
      </c>
      <c r="P17" s="483">
        <v>104.87</v>
      </c>
      <c r="Q17" s="483">
        <f t="shared" si="0"/>
        <v>12.03595</v>
      </c>
    </row>
    <row r="18" spans="1:17" x14ac:dyDescent="0.25">
      <c r="A18" s="498">
        <v>7</v>
      </c>
      <c r="B18" s="205" t="s">
        <v>902</v>
      </c>
      <c r="C18" s="483">
        <v>87.028999999999996</v>
      </c>
      <c r="D18" s="482">
        <v>9.5090000000000003</v>
      </c>
      <c r="E18" s="483">
        <v>77.52</v>
      </c>
      <c r="F18" s="483">
        <v>80.820300000000003</v>
      </c>
      <c r="G18" s="483">
        <v>6.2086999999999932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O18" s="631">
        <v>86.712599999999995</v>
      </c>
      <c r="P18" s="483">
        <v>86.24</v>
      </c>
      <c r="Q18" s="483">
        <f t="shared" si="0"/>
        <v>-0.47259999999999991</v>
      </c>
    </row>
    <row r="19" spans="1:17" x14ac:dyDescent="0.25">
      <c r="A19" s="498">
        <v>8</v>
      </c>
      <c r="B19" s="205" t="s">
        <v>903</v>
      </c>
      <c r="C19" s="483">
        <v>17.805</v>
      </c>
      <c r="D19" s="284">
        <v>1.675</v>
      </c>
      <c r="E19" s="483">
        <v>16.130000000000003</v>
      </c>
      <c r="F19" s="483">
        <v>14.241099999999999</v>
      </c>
      <c r="G19" s="483">
        <v>3.5639000000000038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O19" s="631">
        <v>1.9234</v>
      </c>
      <c r="P19" s="483">
        <v>15.19</v>
      </c>
      <c r="Q19" s="483">
        <f t="shared" si="0"/>
        <v>13.2666</v>
      </c>
    </row>
    <row r="20" spans="1:17" x14ac:dyDescent="0.25">
      <c r="A20" s="498">
        <v>9</v>
      </c>
      <c r="B20" s="205" t="s">
        <v>904</v>
      </c>
      <c r="C20" s="483">
        <v>52.852999999999994</v>
      </c>
      <c r="D20" s="482">
        <v>0.62300000000000022</v>
      </c>
      <c r="E20" s="284">
        <v>52.23</v>
      </c>
      <c r="F20" s="483">
        <v>42.142649999999996</v>
      </c>
      <c r="G20" s="483">
        <v>10.710349999999998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O20" s="631">
        <v>39.371599999999994</v>
      </c>
      <c r="P20" s="483">
        <v>43.92</v>
      </c>
      <c r="Q20" s="483">
        <f t="shared" si="0"/>
        <v>4.548400000000008</v>
      </c>
    </row>
    <row r="21" spans="1:17" x14ac:dyDescent="0.25">
      <c r="A21" s="498">
        <v>10</v>
      </c>
      <c r="B21" s="205" t="s">
        <v>905</v>
      </c>
      <c r="C21" s="483">
        <v>82.268999999999991</v>
      </c>
      <c r="D21" s="482">
        <v>0.85899999999999999</v>
      </c>
      <c r="E21" s="284">
        <v>81.41</v>
      </c>
      <c r="F21" s="483">
        <v>78.477450000000005</v>
      </c>
      <c r="G21" s="483">
        <v>3.7915499999999867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O21" s="631">
        <v>73.291600000000003</v>
      </c>
      <c r="P21" s="483">
        <v>81.81</v>
      </c>
      <c r="Q21" s="483">
        <f t="shared" si="0"/>
        <v>8.5183999999999997</v>
      </c>
    </row>
    <row r="22" spans="1:17" x14ac:dyDescent="0.25">
      <c r="A22" s="498">
        <v>11</v>
      </c>
      <c r="B22" s="205" t="s">
        <v>906</v>
      </c>
      <c r="C22" s="483">
        <v>43.032000000000004</v>
      </c>
      <c r="D22" s="482">
        <v>0.72799999999999998</v>
      </c>
      <c r="E22" s="284">
        <v>42.304000000000002</v>
      </c>
      <c r="F22" s="483">
        <v>39.98565</v>
      </c>
      <c r="G22" s="483">
        <v>3.0463500000000039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O22" s="631">
        <v>37.3491</v>
      </c>
      <c r="P22" s="483">
        <v>41.85</v>
      </c>
      <c r="Q22" s="483">
        <f t="shared" si="0"/>
        <v>4.5009000000000015</v>
      </c>
    </row>
    <row r="23" spans="1:17" x14ac:dyDescent="0.25">
      <c r="A23" s="498">
        <v>12</v>
      </c>
      <c r="B23" s="205" t="s">
        <v>907</v>
      </c>
      <c r="C23" s="483">
        <v>18.998000000000001</v>
      </c>
      <c r="D23" s="482">
        <v>0.38200000000000001</v>
      </c>
      <c r="E23" s="284">
        <v>18.616</v>
      </c>
      <c r="F23" s="483">
        <v>17.889749999999999</v>
      </c>
      <c r="G23" s="483">
        <v>1.1082500000000017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O23" s="631">
        <v>16.725200000000001</v>
      </c>
      <c r="P23" s="483">
        <v>18.88</v>
      </c>
      <c r="Q23" s="483">
        <f t="shared" si="0"/>
        <v>2.1547999999999981</v>
      </c>
    </row>
    <row r="24" spans="1:17" x14ac:dyDescent="0.25">
      <c r="A24" s="498">
        <v>13</v>
      </c>
      <c r="B24" s="205" t="s">
        <v>908</v>
      </c>
      <c r="C24" s="483">
        <v>109.887</v>
      </c>
      <c r="D24" s="482">
        <v>8.08</v>
      </c>
      <c r="E24" s="284">
        <v>101.807</v>
      </c>
      <c r="F24" s="483">
        <v>105.05984999999998</v>
      </c>
      <c r="G24" s="483">
        <v>4.8271500000000174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O24" s="631">
        <v>98.336500000000001</v>
      </c>
      <c r="P24" s="483">
        <v>106.69</v>
      </c>
      <c r="Q24" s="483">
        <f t="shared" si="0"/>
        <v>8.3534999999999968</v>
      </c>
    </row>
    <row r="25" spans="1:17" x14ac:dyDescent="0.25">
      <c r="A25" s="498">
        <v>14</v>
      </c>
      <c r="B25" s="205" t="s">
        <v>909</v>
      </c>
      <c r="C25" s="483">
        <v>19.556000000000001</v>
      </c>
      <c r="D25" s="284">
        <v>1.343</v>
      </c>
      <c r="E25" s="284">
        <v>18.213000000000001</v>
      </c>
      <c r="F25" s="483">
        <v>11.712599999999998</v>
      </c>
      <c r="G25" s="483">
        <v>7.8434000000000026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O25" s="631">
        <v>10.616399999999999</v>
      </c>
      <c r="P25" s="483">
        <v>14.93</v>
      </c>
      <c r="Q25" s="483">
        <f t="shared" si="0"/>
        <v>4.313600000000001</v>
      </c>
    </row>
    <row r="26" spans="1:17" x14ac:dyDescent="0.25">
      <c r="A26" s="498">
        <v>15</v>
      </c>
      <c r="B26" s="205" t="s">
        <v>911</v>
      </c>
      <c r="C26" s="483">
        <v>23.638500000000001</v>
      </c>
      <c r="D26" s="482">
        <v>0.4049999999999998</v>
      </c>
      <c r="E26" s="284">
        <v>23.233499999999999</v>
      </c>
      <c r="F26" s="483">
        <v>21.238049999999998</v>
      </c>
      <c r="G26" s="483">
        <v>2.4004500000000029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O26" s="631">
        <v>19.900549999999999</v>
      </c>
      <c r="P26" s="483">
        <v>18.32</v>
      </c>
      <c r="Q26" s="483">
        <f t="shared" si="0"/>
        <v>-1.5805499999999988</v>
      </c>
    </row>
    <row r="27" spans="1:17" ht="13" x14ac:dyDescent="0.3">
      <c r="A27" s="498">
        <v>16</v>
      </c>
      <c r="B27" s="205" t="s">
        <v>912</v>
      </c>
      <c r="C27" s="483">
        <v>16.042999999999999</v>
      </c>
      <c r="D27" s="280">
        <v>2.0470000000000002</v>
      </c>
      <c r="E27" s="284">
        <v>13.996</v>
      </c>
      <c r="F27" s="541">
        <v>8.3566499999999984</v>
      </c>
      <c r="G27" s="483">
        <v>7.6863500000000009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O27" s="631">
        <v>7.5322999999999993</v>
      </c>
      <c r="P27" s="541">
        <v>12.77</v>
      </c>
      <c r="Q27" s="483">
        <f t="shared" si="0"/>
        <v>5.2377000000000002</v>
      </c>
    </row>
    <row r="28" spans="1:17" s="289" customFormat="1" ht="13" x14ac:dyDescent="0.3">
      <c r="A28" s="518"/>
      <c r="B28" s="534" t="s">
        <v>15</v>
      </c>
      <c r="C28" s="541">
        <v>1140.8706499999998</v>
      </c>
      <c r="D28" s="632">
        <v>107.48115000000001</v>
      </c>
      <c r="E28" s="632">
        <v>1033.3895</v>
      </c>
      <c r="F28" s="541">
        <v>1042.3060499999997</v>
      </c>
      <c r="G28" s="541">
        <v>98.564600000000041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O28" s="633">
        <v>857.31979999999999</v>
      </c>
      <c r="P28" s="541">
        <f>SUM(P12:P27)</f>
        <v>1083.1500000000001</v>
      </c>
      <c r="Q28" s="541">
        <f>SUM(Q12:Q27)</f>
        <v>115.44390000000001</v>
      </c>
    </row>
    <row r="29" spans="1:17" x14ac:dyDescent="0.25">
      <c r="A29" s="597" t="s">
        <v>657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1:17" ht="15.75" customHeight="1" x14ac:dyDescent="0.3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</row>
    <row r="31" spans="1:17" ht="15.75" customHeight="1" x14ac:dyDescent="0.3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</row>
    <row r="32" spans="1:17" ht="14.25" customHeight="1" x14ac:dyDescent="0.25">
      <c r="A32" s="594"/>
      <c r="B32" s="594"/>
      <c r="C32" s="594"/>
      <c r="D32" s="594"/>
      <c r="E32" s="594"/>
      <c r="F32" s="594"/>
      <c r="G32" s="594"/>
      <c r="H32" s="594"/>
      <c r="I32" s="594"/>
      <c r="J32" s="594"/>
      <c r="K32" s="594"/>
      <c r="L32" s="594"/>
    </row>
    <row r="33" spans="1:13" ht="12.75" customHeight="1" x14ac:dyDescent="0.25">
      <c r="A33" s="594"/>
      <c r="B33" s="594"/>
      <c r="C33" s="594"/>
      <c r="D33" s="594"/>
      <c r="E33" s="594"/>
      <c r="F33" s="594"/>
      <c r="G33" s="594"/>
      <c r="H33" s="594"/>
      <c r="I33" s="594"/>
    </row>
    <row r="34" spans="1:13" ht="13" x14ac:dyDescent="0.3">
      <c r="A34" s="594"/>
      <c r="B34" s="594"/>
      <c r="C34" s="795" t="s">
        <v>895</v>
      </c>
      <c r="D34" s="795"/>
      <c r="E34" s="795"/>
      <c r="F34" s="594"/>
      <c r="G34" s="594"/>
      <c r="H34" s="594"/>
      <c r="I34" s="785" t="s">
        <v>956</v>
      </c>
      <c r="J34" s="785"/>
      <c r="K34" s="785"/>
      <c r="L34" s="785"/>
    </row>
    <row r="35" spans="1:13" ht="13" x14ac:dyDescent="0.3">
      <c r="A35" s="289" t="s">
        <v>18</v>
      </c>
      <c r="B35" s="289"/>
      <c r="C35" s="795" t="s">
        <v>918</v>
      </c>
      <c r="D35" s="795"/>
      <c r="E35" s="795"/>
      <c r="F35" s="289"/>
      <c r="I35" s="785" t="s">
        <v>957</v>
      </c>
      <c r="J35" s="785"/>
      <c r="K35" s="785"/>
      <c r="L35" s="785"/>
      <c r="M35" s="388"/>
    </row>
    <row r="36" spans="1:13" ht="13" x14ac:dyDescent="0.3">
      <c r="A36" s="289"/>
      <c r="C36" s="786" t="s">
        <v>896</v>
      </c>
      <c r="D36" s="786"/>
      <c r="E36" s="786"/>
      <c r="I36" s="785" t="s">
        <v>958</v>
      </c>
      <c r="J36" s="785"/>
      <c r="K36" s="785"/>
      <c r="L36" s="785"/>
    </row>
    <row r="37" spans="1:13" x14ac:dyDescent="0.25">
      <c r="A37" s="634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</row>
  </sheetData>
  <mergeCells count="16">
    <mergeCell ref="F7:L7"/>
    <mergeCell ref="A7:B7"/>
    <mergeCell ref="A2:L2"/>
    <mergeCell ref="A3:L3"/>
    <mergeCell ref="A5:L5"/>
    <mergeCell ref="C34:E34"/>
    <mergeCell ref="C35:E35"/>
    <mergeCell ref="C36:E36"/>
    <mergeCell ref="I8:L8"/>
    <mergeCell ref="A9:A10"/>
    <mergeCell ref="B9:B10"/>
    <mergeCell ref="C9:G9"/>
    <mergeCell ref="H9:L9"/>
    <mergeCell ref="I34:L34"/>
    <mergeCell ref="I35:L35"/>
    <mergeCell ref="I36:L3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rowBreaks count="1" manualBreakCount="1">
    <brk id="3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8"/>
  <sheetViews>
    <sheetView view="pageBreakPreview" topLeftCell="A4" zoomScale="80" zoomScaleSheetLayoutView="80" workbookViewId="0">
      <selection activeCell="H29" sqref="H29"/>
    </sheetView>
  </sheetViews>
  <sheetFormatPr defaultColWidth="9.1796875" defaultRowHeight="12.5" x14ac:dyDescent="0.25"/>
  <cols>
    <col min="1" max="1" width="5.7265625" style="133" customWidth="1"/>
    <col min="2" max="2" width="14.453125" style="133" customWidth="1"/>
    <col min="3" max="3" width="13" style="133" customWidth="1"/>
    <col min="4" max="4" width="12" style="133" customWidth="1"/>
    <col min="5" max="5" width="13.453125" style="133" customWidth="1"/>
    <col min="6" max="6" width="12.7265625" style="133" customWidth="1"/>
    <col min="7" max="7" width="11.7265625" style="133" customWidth="1"/>
    <col min="8" max="8" width="12.7265625" style="133" customWidth="1"/>
    <col min="9" max="9" width="12.1796875" style="133" customWidth="1"/>
    <col min="10" max="10" width="12.1796875" style="272" customWidth="1"/>
    <col min="11" max="11" width="16.54296875" style="133" customWidth="1"/>
    <col min="12" max="12" width="13.1796875" style="133" customWidth="1"/>
    <col min="13" max="13" width="12.7265625" style="133" customWidth="1"/>
    <col min="14" max="16384" width="9.1796875" style="133"/>
  </cols>
  <sheetData>
    <row r="1" spans="1:17" ht="13" x14ac:dyDescent="0.3">
      <c r="K1" s="691" t="s">
        <v>200</v>
      </c>
      <c r="L1" s="691"/>
      <c r="M1" s="691"/>
    </row>
    <row r="2" spans="1:17" ht="12.75" customHeight="1" x14ac:dyDescent="0.25"/>
    <row r="3" spans="1:17" ht="15.5" x14ac:dyDescent="0.35">
      <c r="B3" s="835" t="s">
        <v>0</v>
      </c>
      <c r="C3" s="835"/>
      <c r="D3" s="835"/>
      <c r="E3" s="835"/>
      <c r="F3" s="835"/>
      <c r="G3" s="835"/>
      <c r="H3" s="835"/>
      <c r="I3" s="835"/>
      <c r="J3" s="835"/>
      <c r="K3" s="835"/>
    </row>
    <row r="4" spans="1:17" ht="20" x14ac:dyDescent="0.4">
      <c r="B4" s="836" t="s">
        <v>740</v>
      </c>
      <c r="C4" s="836"/>
      <c r="D4" s="836"/>
      <c r="E4" s="836"/>
      <c r="F4" s="836"/>
      <c r="G4" s="836"/>
      <c r="H4" s="836"/>
      <c r="I4" s="836"/>
      <c r="J4" s="836"/>
      <c r="K4" s="836"/>
    </row>
    <row r="5" spans="1:17" ht="10.5" customHeight="1" x14ac:dyDescent="0.25"/>
    <row r="6" spans="1:17" ht="15.5" x14ac:dyDescent="0.35">
      <c r="A6" s="342" t="s">
        <v>807</v>
      </c>
      <c r="B6" s="255"/>
      <c r="C6" s="255"/>
      <c r="D6" s="255"/>
      <c r="E6" s="255"/>
      <c r="F6" s="255"/>
      <c r="G6" s="255"/>
      <c r="H6" s="255"/>
      <c r="I6" s="255"/>
      <c r="J6" s="273"/>
      <c r="K6" s="255"/>
      <c r="P6" s="133">
        <f>2.62/7.87</f>
        <v>0.33290978398983484</v>
      </c>
    </row>
    <row r="7" spans="1:17" ht="15.5" x14ac:dyDescent="0.35">
      <c r="B7" s="134"/>
      <c r="C7" s="134"/>
      <c r="D7" s="134"/>
      <c r="E7" s="134"/>
      <c r="F7" s="134"/>
      <c r="G7" s="134"/>
      <c r="H7" s="134"/>
      <c r="L7" s="840" t="s">
        <v>181</v>
      </c>
      <c r="M7" s="840"/>
    </row>
    <row r="8" spans="1:17" ht="15.5" x14ac:dyDescent="0.35">
      <c r="A8" s="133" t="s">
        <v>894</v>
      </c>
      <c r="C8" s="134"/>
      <c r="D8" s="134"/>
      <c r="E8" s="134"/>
      <c r="F8" s="134"/>
      <c r="G8" s="819" t="s">
        <v>977</v>
      </c>
      <c r="H8" s="819"/>
      <c r="I8" s="819"/>
      <c r="J8" s="819"/>
      <c r="K8" s="819"/>
      <c r="L8" s="819"/>
      <c r="M8" s="819"/>
    </row>
    <row r="9" spans="1:17" x14ac:dyDescent="0.25">
      <c r="A9" s="830" t="s">
        <v>20</v>
      </c>
      <c r="B9" s="834" t="s">
        <v>3</v>
      </c>
      <c r="C9" s="833" t="s">
        <v>847</v>
      </c>
      <c r="D9" s="833" t="s">
        <v>822</v>
      </c>
      <c r="E9" s="833" t="s">
        <v>214</v>
      </c>
      <c r="F9" s="833" t="s">
        <v>213</v>
      </c>
      <c r="G9" s="833"/>
      <c r="H9" s="833" t="s">
        <v>178</v>
      </c>
      <c r="I9" s="833"/>
      <c r="J9" s="837" t="s">
        <v>428</v>
      </c>
      <c r="K9" s="833" t="s">
        <v>180</v>
      </c>
      <c r="L9" s="833" t="s">
        <v>405</v>
      </c>
      <c r="M9" s="833" t="s">
        <v>228</v>
      </c>
    </row>
    <row r="10" spans="1:17" x14ac:dyDescent="0.25">
      <c r="A10" s="831"/>
      <c r="B10" s="834"/>
      <c r="C10" s="833"/>
      <c r="D10" s="833"/>
      <c r="E10" s="833"/>
      <c r="F10" s="833"/>
      <c r="G10" s="833"/>
      <c r="H10" s="833"/>
      <c r="I10" s="833"/>
      <c r="J10" s="838"/>
      <c r="K10" s="833"/>
      <c r="L10" s="833"/>
      <c r="M10" s="833"/>
    </row>
    <row r="11" spans="1:17" ht="41.25" customHeight="1" x14ac:dyDescent="0.25">
      <c r="A11" s="832"/>
      <c r="B11" s="834"/>
      <c r="C11" s="833"/>
      <c r="D11" s="833"/>
      <c r="E11" s="833"/>
      <c r="F11" s="135" t="s">
        <v>179</v>
      </c>
      <c r="G11" s="135" t="s">
        <v>229</v>
      </c>
      <c r="H11" s="135" t="s">
        <v>179</v>
      </c>
      <c r="I11" s="135" t="s">
        <v>229</v>
      </c>
      <c r="J11" s="839"/>
      <c r="K11" s="833"/>
      <c r="L11" s="833"/>
      <c r="M11" s="833"/>
    </row>
    <row r="12" spans="1:17" ht="13" x14ac:dyDescent="0.3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274"/>
      <c r="K12" s="140">
        <v>10</v>
      </c>
      <c r="L12" s="160">
        <v>11</v>
      </c>
      <c r="M12" s="160">
        <v>12</v>
      </c>
    </row>
    <row r="13" spans="1:17" ht="15.5" x14ac:dyDescent="0.35">
      <c r="A13" s="8">
        <v>1</v>
      </c>
      <c r="B13" s="9" t="s">
        <v>897</v>
      </c>
      <c r="C13" s="431">
        <f>4.71+4.05</f>
        <v>8.76</v>
      </c>
      <c r="D13" s="434">
        <f>-4.34-2.936</f>
        <v>-7.2759999999999998</v>
      </c>
      <c r="E13" s="431">
        <f>4.23+3.64</f>
        <v>7.870000000000001</v>
      </c>
      <c r="F13" s="431">
        <f>141.09+121.33</f>
        <v>262.42</v>
      </c>
      <c r="G13" s="431">
        <v>7.8726000000000003</v>
      </c>
      <c r="H13" s="431">
        <v>262.42</v>
      </c>
      <c r="I13" s="431">
        <v>7.8726000000000003</v>
      </c>
      <c r="J13" s="275"/>
      <c r="K13" s="431">
        <f>D13+E13-I13</f>
        <v>-7.2785999999999991</v>
      </c>
      <c r="L13" s="136">
        <v>0</v>
      </c>
      <c r="M13" s="136">
        <v>0</v>
      </c>
      <c r="N13" s="133">
        <f>F13*3000/100000</f>
        <v>7.8726000000000003</v>
      </c>
      <c r="P13" s="133">
        <v>2381.85</v>
      </c>
      <c r="Q13" s="524">
        <f>P13*3000/100000</f>
        <v>71.455500000000001</v>
      </c>
    </row>
    <row r="14" spans="1:17" ht="15.5" x14ac:dyDescent="0.35">
      <c r="A14" s="8">
        <v>2</v>
      </c>
      <c r="B14" s="9" t="s">
        <v>898</v>
      </c>
      <c r="C14" s="431">
        <v>10.48</v>
      </c>
      <c r="D14" s="434">
        <v>-3.24</v>
      </c>
      <c r="E14" s="431">
        <v>9.42</v>
      </c>
      <c r="F14" s="434">
        <v>313.93</v>
      </c>
      <c r="G14" s="434">
        <v>9.4178999999999995</v>
      </c>
      <c r="H14" s="434">
        <v>313.93</v>
      </c>
      <c r="I14" s="434">
        <v>9.4178999999999995</v>
      </c>
      <c r="J14" s="275"/>
      <c r="K14" s="431">
        <f t="shared" ref="K14:K28" si="0">D14+E14-I14</f>
        <v>-3.2378999999999998</v>
      </c>
      <c r="L14" s="136">
        <v>0</v>
      </c>
      <c r="M14" s="136">
        <v>0</v>
      </c>
      <c r="N14" s="133">
        <f t="shared" ref="N14:N28" si="1">F14*3000/100000</f>
        <v>9.4178999999999995</v>
      </c>
      <c r="P14" s="133">
        <v>1033.3900000000001</v>
      </c>
      <c r="Q14" s="524">
        <f>P14*3000/100000</f>
        <v>31.001700000000003</v>
      </c>
    </row>
    <row r="15" spans="1:17" ht="15.5" x14ac:dyDescent="0.35">
      <c r="A15" s="8">
        <v>3</v>
      </c>
      <c r="B15" s="9" t="s">
        <v>910</v>
      </c>
      <c r="C15" s="431">
        <v>4.25</v>
      </c>
      <c r="D15" s="434">
        <v>-1.47</v>
      </c>
      <c r="E15" s="432">
        <v>3.81</v>
      </c>
      <c r="F15" s="435">
        <v>127.03999999999999</v>
      </c>
      <c r="G15" s="434">
        <v>3.8111999999999999</v>
      </c>
      <c r="H15" s="434">
        <v>127.03999999999999</v>
      </c>
      <c r="I15" s="434">
        <v>3.8111999999999999</v>
      </c>
      <c r="J15" s="275"/>
      <c r="K15" s="431">
        <f t="shared" si="0"/>
        <v>-1.4712000000000001</v>
      </c>
      <c r="L15" s="136">
        <v>0</v>
      </c>
      <c r="M15" s="136">
        <v>0</v>
      </c>
      <c r="N15" s="133">
        <f t="shared" si="1"/>
        <v>3.8111999999999999</v>
      </c>
      <c r="Q15" s="524">
        <f>SUM(Q13:Q14)</f>
        <v>102.4572</v>
      </c>
    </row>
    <row r="16" spans="1:17" ht="15.5" x14ac:dyDescent="0.35">
      <c r="A16" s="8">
        <v>4</v>
      </c>
      <c r="B16" s="9" t="s">
        <v>899</v>
      </c>
      <c r="C16" s="432">
        <v>9.4</v>
      </c>
      <c r="D16" s="434">
        <v>-2.37</v>
      </c>
      <c r="E16" s="432">
        <v>8.43</v>
      </c>
      <c r="F16" s="435">
        <v>281.16999999999996</v>
      </c>
      <c r="G16" s="435">
        <v>8.4350999999999985</v>
      </c>
      <c r="H16" s="434">
        <v>281.16999999999996</v>
      </c>
      <c r="I16" s="435">
        <v>8.4350999999999985</v>
      </c>
      <c r="J16" s="275"/>
      <c r="K16" s="431">
        <f t="shared" si="0"/>
        <v>-2.3750999999999989</v>
      </c>
      <c r="L16" s="136">
        <v>0</v>
      </c>
      <c r="M16" s="136">
        <v>0</v>
      </c>
      <c r="N16" s="133">
        <f t="shared" si="1"/>
        <v>8.4350999999999985</v>
      </c>
    </row>
    <row r="17" spans="1:14" ht="15.5" x14ac:dyDescent="0.35">
      <c r="A17" s="8">
        <v>5</v>
      </c>
      <c r="B17" s="9" t="s">
        <v>900</v>
      </c>
      <c r="C17" s="432">
        <v>3.04</v>
      </c>
      <c r="D17" s="435">
        <v>-4.62</v>
      </c>
      <c r="E17" s="431">
        <v>2.73</v>
      </c>
      <c r="F17" s="436">
        <v>90.899999999999991</v>
      </c>
      <c r="G17" s="435">
        <v>2.7269999999999999</v>
      </c>
      <c r="H17" s="435">
        <v>90.899999999999991</v>
      </c>
      <c r="I17" s="435">
        <v>2.7269999999999999</v>
      </c>
      <c r="J17" s="275"/>
      <c r="K17" s="431">
        <f t="shared" si="0"/>
        <v>-4.617</v>
      </c>
      <c r="L17" s="136">
        <v>0</v>
      </c>
      <c r="M17" s="136">
        <v>0</v>
      </c>
      <c r="N17" s="133">
        <f t="shared" si="1"/>
        <v>2.7269999999999999</v>
      </c>
    </row>
    <row r="18" spans="1:14" s="137" customFormat="1" ht="14" x14ac:dyDescent="0.3">
      <c r="A18" s="8">
        <v>6</v>
      </c>
      <c r="B18" s="9" t="s">
        <v>901</v>
      </c>
      <c r="C18" s="431">
        <v>7.45</v>
      </c>
      <c r="D18" s="435">
        <v>-2.4300000000000002</v>
      </c>
      <c r="E18" s="431">
        <v>6.69</v>
      </c>
      <c r="F18" s="436">
        <v>222.99</v>
      </c>
      <c r="G18" s="436">
        <v>6.6897000000000002</v>
      </c>
      <c r="H18" s="435">
        <v>222.99</v>
      </c>
      <c r="I18" s="436">
        <v>6.6897000000000002</v>
      </c>
      <c r="J18" s="276"/>
      <c r="K18" s="431">
        <f t="shared" si="0"/>
        <v>-2.4297000000000004</v>
      </c>
      <c r="L18" s="136">
        <v>0</v>
      </c>
      <c r="M18" s="136">
        <v>0</v>
      </c>
      <c r="N18" s="133">
        <f t="shared" si="1"/>
        <v>6.6897000000000002</v>
      </c>
    </row>
    <row r="19" spans="1:14" s="137" customFormat="1" ht="14" x14ac:dyDescent="0.3">
      <c r="A19" s="8">
        <v>7</v>
      </c>
      <c r="B19" s="9" t="s">
        <v>902</v>
      </c>
      <c r="C19" s="431">
        <v>11.72</v>
      </c>
      <c r="D19" s="434">
        <v>-1.54</v>
      </c>
      <c r="E19" s="431">
        <v>10.52</v>
      </c>
      <c r="F19" s="436">
        <v>350.70000000000005</v>
      </c>
      <c r="G19" s="436">
        <v>10.521000000000003</v>
      </c>
      <c r="H19" s="436">
        <v>350.70000000000005</v>
      </c>
      <c r="I19" s="436">
        <v>10.521000000000003</v>
      </c>
      <c r="J19" s="276"/>
      <c r="K19" s="431">
        <f t="shared" si="0"/>
        <v>-1.5410000000000021</v>
      </c>
      <c r="L19" s="136">
        <v>0</v>
      </c>
      <c r="M19" s="136">
        <v>0</v>
      </c>
      <c r="N19" s="133">
        <f t="shared" si="1"/>
        <v>10.521000000000003</v>
      </c>
    </row>
    <row r="20" spans="1:14" ht="15.75" customHeight="1" x14ac:dyDescent="0.3">
      <c r="A20" s="8">
        <v>8</v>
      </c>
      <c r="B20" s="9" t="s">
        <v>903</v>
      </c>
      <c r="C20" s="431">
        <v>0</v>
      </c>
      <c r="D20" s="434">
        <v>0</v>
      </c>
      <c r="E20" s="431">
        <v>0</v>
      </c>
      <c r="F20" s="436">
        <v>0</v>
      </c>
      <c r="G20" s="436">
        <v>0</v>
      </c>
      <c r="H20" s="436">
        <v>0</v>
      </c>
      <c r="I20" s="436">
        <v>0</v>
      </c>
      <c r="J20" s="277"/>
      <c r="K20" s="431">
        <f t="shared" si="0"/>
        <v>0</v>
      </c>
      <c r="L20" s="136">
        <v>0</v>
      </c>
      <c r="M20" s="136">
        <v>0</v>
      </c>
      <c r="N20" s="133">
        <f t="shared" si="1"/>
        <v>0</v>
      </c>
    </row>
    <row r="21" spans="1:14" ht="15.75" customHeight="1" x14ac:dyDescent="0.3">
      <c r="A21" s="8">
        <v>9</v>
      </c>
      <c r="B21" s="9" t="s">
        <v>904</v>
      </c>
      <c r="C21" s="431">
        <v>11.7</v>
      </c>
      <c r="D21" s="434">
        <v>0.74</v>
      </c>
      <c r="E21" s="431">
        <v>10.5</v>
      </c>
      <c r="F21" s="436">
        <v>350.05</v>
      </c>
      <c r="G21" s="436">
        <v>10.5015</v>
      </c>
      <c r="H21" s="436">
        <v>350.05</v>
      </c>
      <c r="I21" s="436">
        <v>10.5015</v>
      </c>
      <c r="J21" s="277"/>
      <c r="K21" s="431">
        <f t="shared" si="0"/>
        <v>0.73850000000000016</v>
      </c>
      <c r="L21" s="136">
        <v>0</v>
      </c>
      <c r="M21" s="136">
        <v>0</v>
      </c>
      <c r="N21" s="133">
        <f t="shared" si="1"/>
        <v>10.5015</v>
      </c>
    </row>
    <row r="22" spans="1:14" ht="15.75" customHeight="1" x14ac:dyDescent="0.3">
      <c r="A22" s="8">
        <v>10</v>
      </c>
      <c r="B22" s="9" t="s">
        <v>905</v>
      </c>
      <c r="C22" s="431">
        <v>13.61</v>
      </c>
      <c r="D22" s="434">
        <v>2.15</v>
      </c>
      <c r="E22" s="431">
        <v>12.22</v>
      </c>
      <c r="F22" s="436">
        <v>407.25</v>
      </c>
      <c r="G22" s="436">
        <v>12.217499999999999</v>
      </c>
      <c r="H22" s="436">
        <v>407.25</v>
      </c>
      <c r="I22" s="436">
        <v>12.217499999999999</v>
      </c>
      <c r="J22" s="278"/>
      <c r="K22" s="431">
        <f t="shared" si="0"/>
        <v>2.1525000000000016</v>
      </c>
      <c r="L22" s="136">
        <v>0</v>
      </c>
      <c r="M22" s="136">
        <v>0</v>
      </c>
      <c r="N22" s="133">
        <f t="shared" si="1"/>
        <v>12.217499999999999</v>
      </c>
    </row>
    <row r="23" spans="1:14" ht="15.75" customHeight="1" x14ac:dyDescent="0.3">
      <c r="A23" s="8">
        <v>11</v>
      </c>
      <c r="B23" s="9" t="s">
        <v>906</v>
      </c>
      <c r="C23" s="431">
        <v>6.5</v>
      </c>
      <c r="D23" s="434">
        <v>0.23</v>
      </c>
      <c r="E23" s="431">
        <v>5.83</v>
      </c>
      <c r="F23" s="436">
        <v>194.31199999999998</v>
      </c>
      <c r="G23" s="436">
        <v>5.8293600000000003</v>
      </c>
      <c r="H23" s="436">
        <v>194.31199999999998</v>
      </c>
      <c r="I23" s="436">
        <v>5.8293600000000003</v>
      </c>
      <c r="J23" s="278"/>
      <c r="K23" s="431">
        <f t="shared" si="0"/>
        <v>0.23064000000000018</v>
      </c>
      <c r="L23" s="136">
        <v>0</v>
      </c>
      <c r="M23" s="136">
        <v>0</v>
      </c>
      <c r="N23" s="133">
        <f t="shared" si="1"/>
        <v>5.8293600000000003</v>
      </c>
    </row>
    <row r="24" spans="1:14" ht="15.75" customHeight="1" x14ac:dyDescent="0.3">
      <c r="A24" s="8">
        <v>12</v>
      </c>
      <c r="B24" s="9" t="s">
        <v>907</v>
      </c>
      <c r="C24" s="431">
        <v>3.58</v>
      </c>
      <c r="D24" s="434">
        <v>0.12</v>
      </c>
      <c r="E24" s="431">
        <v>3.21</v>
      </c>
      <c r="F24" s="436">
        <v>107.098</v>
      </c>
      <c r="G24" s="436">
        <v>3.2129400000000001</v>
      </c>
      <c r="H24" s="436">
        <v>107.098</v>
      </c>
      <c r="I24" s="436">
        <v>3.2129400000000001</v>
      </c>
      <c r="J24" s="278"/>
      <c r="K24" s="431">
        <f t="shared" si="0"/>
        <v>0.11705999999999994</v>
      </c>
      <c r="L24" s="136">
        <v>0</v>
      </c>
      <c r="M24" s="136">
        <v>0</v>
      </c>
      <c r="N24" s="133">
        <f t="shared" si="1"/>
        <v>3.2129400000000001</v>
      </c>
    </row>
    <row r="25" spans="1:14" ht="15.75" customHeight="1" x14ac:dyDescent="0.3">
      <c r="A25" s="8">
        <v>13</v>
      </c>
      <c r="B25" s="9" t="s">
        <v>908</v>
      </c>
      <c r="C25" s="431">
        <v>11.48</v>
      </c>
      <c r="D25" s="434">
        <v>-0.47</v>
      </c>
      <c r="E25" s="431">
        <v>10.31</v>
      </c>
      <c r="F25" s="434">
        <v>343.54500000000002</v>
      </c>
      <c r="G25" s="436">
        <v>10.30635</v>
      </c>
      <c r="H25" s="436">
        <v>343.54500000000002</v>
      </c>
      <c r="I25" s="436">
        <v>10.30635</v>
      </c>
      <c r="J25" s="278"/>
      <c r="K25" s="431">
        <f t="shared" si="0"/>
        <v>-0.46635000000000026</v>
      </c>
      <c r="L25" s="136">
        <v>0</v>
      </c>
      <c r="M25" s="136">
        <v>0</v>
      </c>
      <c r="N25" s="133">
        <f t="shared" si="1"/>
        <v>10.30635</v>
      </c>
    </row>
    <row r="26" spans="1:14" ht="15.75" customHeight="1" x14ac:dyDescent="0.3">
      <c r="A26" s="8">
        <v>14</v>
      </c>
      <c r="B26" s="9" t="s">
        <v>909</v>
      </c>
      <c r="C26" s="431">
        <v>4.53</v>
      </c>
      <c r="D26" s="434">
        <v>-0.08</v>
      </c>
      <c r="E26" s="431">
        <v>4.07</v>
      </c>
      <c r="F26" s="434">
        <v>135.625</v>
      </c>
      <c r="G26" s="434">
        <v>4.0687499999999996</v>
      </c>
      <c r="H26" s="436">
        <v>135.625</v>
      </c>
      <c r="I26" s="434">
        <v>4.0687499999999996</v>
      </c>
      <c r="J26" s="278"/>
      <c r="K26" s="431">
        <f t="shared" si="0"/>
        <v>-7.8749999999999432E-2</v>
      </c>
      <c r="L26" s="136">
        <v>0</v>
      </c>
      <c r="M26" s="136">
        <v>0</v>
      </c>
      <c r="N26" s="133">
        <f t="shared" si="1"/>
        <v>4.0687499999999996</v>
      </c>
    </row>
    <row r="27" spans="1:14" ht="15.75" customHeight="1" x14ac:dyDescent="0.3">
      <c r="A27" s="8">
        <v>15</v>
      </c>
      <c r="B27" s="9" t="s">
        <v>911</v>
      </c>
      <c r="C27" s="431">
        <v>5.67</v>
      </c>
      <c r="D27" s="434">
        <v>0.56999999999999995</v>
      </c>
      <c r="E27" s="437">
        <v>5.09</v>
      </c>
      <c r="F27" s="431">
        <v>169.58250000000001</v>
      </c>
      <c r="G27" s="434">
        <v>5.0874750000000004</v>
      </c>
      <c r="H27" s="434">
        <v>169.58250000000001</v>
      </c>
      <c r="I27" s="434">
        <v>5.0874750000000004</v>
      </c>
      <c r="J27" s="278"/>
      <c r="K27" s="431">
        <f t="shared" si="0"/>
        <v>0.57252499999999973</v>
      </c>
      <c r="L27" s="136">
        <v>0</v>
      </c>
      <c r="M27" s="136">
        <v>0</v>
      </c>
      <c r="N27" s="133">
        <f t="shared" si="1"/>
        <v>5.0874750000000004</v>
      </c>
    </row>
    <row r="28" spans="1:14" ht="14" x14ac:dyDescent="0.3">
      <c r="A28" s="8">
        <v>16</v>
      </c>
      <c r="B28" s="9" t="s">
        <v>912</v>
      </c>
      <c r="C28" s="437">
        <v>1.96</v>
      </c>
      <c r="D28" s="434">
        <v>0</v>
      </c>
      <c r="E28" s="438">
        <v>1.76</v>
      </c>
      <c r="F28" s="519">
        <v>58.627000000000002</v>
      </c>
      <c r="G28" s="431">
        <v>1.75881</v>
      </c>
      <c r="H28" s="434">
        <v>58.627000000000002</v>
      </c>
      <c r="I28" s="431">
        <v>1.75881</v>
      </c>
      <c r="J28" s="279"/>
      <c r="K28" s="431">
        <f t="shared" si="0"/>
        <v>1.1900000000000244E-3</v>
      </c>
      <c r="L28" s="136">
        <v>0</v>
      </c>
      <c r="M28" s="136">
        <v>0</v>
      </c>
      <c r="N28" s="133">
        <f t="shared" si="1"/>
        <v>1.75881</v>
      </c>
    </row>
    <row r="29" spans="1:14" s="207" customFormat="1" ht="14" x14ac:dyDescent="0.3">
      <c r="A29" s="376"/>
      <c r="B29" s="25" t="s">
        <v>15</v>
      </c>
      <c r="C29" s="438">
        <f t="shared" ref="C29:D29" si="2">SUM(C13:C28)</f>
        <v>114.13</v>
      </c>
      <c r="D29" s="439">
        <f t="shared" si="2"/>
        <v>-19.686</v>
      </c>
      <c r="E29" s="519">
        <f>SUM(E13:E28)</f>
        <v>102.46</v>
      </c>
      <c r="F29" s="442">
        <f>SUM(F13:F28)</f>
        <v>3415.2394999999997</v>
      </c>
      <c r="G29" s="442">
        <v>102.45718499999998</v>
      </c>
      <c r="H29" s="440">
        <v>3415.2394999999997</v>
      </c>
      <c r="I29" s="440">
        <v>102.45718499999998</v>
      </c>
      <c r="J29" s="441"/>
      <c r="K29" s="440">
        <f>SUM(K13:K28)</f>
        <v>-19.683184999999995</v>
      </c>
      <c r="L29" s="138">
        <v>0</v>
      </c>
      <c r="M29" s="138">
        <v>0</v>
      </c>
      <c r="N29" s="207">
        <f>SUM(N13:N28)</f>
        <v>102.45718499999998</v>
      </c>
    </row>
    <row r="30" spans="1:14" ht="14" x14ac:dyDescent="0.3">
      <c r="C30" s="433"/>
    </row>
    <row r="32" spans="1:14" ht="15.75" customHeight="1" x14ac:dyDescent="0.25"/>
    <row r="33" spans="1:14" ht="15.75" customHeight="1" x14ac:dyDescent="0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76"/>
      <c r="M33" s="76"/>
      <c r="N33" s="15"/>
    </row>
    <row r="34" spans="1:14" ht="15.75" customHeight="1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76"/>
      <c r="M34" s="76"/>
      <c r="N34" s="15"/>
    </row>
    <row r="35" spans="1:14" ht="12.75" customHeight="1" x14ac:dyDescent="0.2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N35" s="15"/>
    </row>
    <row r="36" spans="1:14" ht="13" x14ac:dyDescent="0.3">
      <c r="A36" s="14" t="s">
        <v>18</v>
      </c>
      <c r="B36" s="14"/>
      <c r="C36" s="667" t="s">
        <v>895</v>
      </c>
      <c r="D36" s="667"/>
      <c r="E36" s="667"/>
      <c r="F36" s="14"/>
      <c r="G36" s="15"/>
      <c r="H36" s="15"/>
      <c r="I36" s="15"/>
      <c r="J36" s="660" t="s">
        <v>956</v>
      </c>
      <c r="K36" s="660"/>
      <c r="L36" s="660"/>
      <c r="M36" s="660"/>
      <c r="N36" s="30"/>
    </row>
    <row r="37" spans="1:14" ht="13" x14ac:dyDescent="0.3">
      <c r="A37" s="14"/>
      <c r="B37" s="15"/>
      <c r="C37" s="667" t="s">
        <v>918</v>
      </c>
      <c r="D37" s="667"/>
      <c r="E37" s="667"/>
      <c r="F37" s="15"/>
      <c r="G37" s="15"/>
      <c r="H37" s="15"/>
      <c r="I37" s="15"/>
      <c r="J37" s="660" t="s">
        <v>957</v>
      </c>
      <c r="K37" s="660"/>
      <c r="L37" s="660"/>
      <c r="M37" s="660"/>
      <c r="N37" s="15"/>
    </row>
    <row r="38" spans="1:14" ht="13" x14ac:dyDescent="0.3">
      <c r="C38" s="668" t="s">
        <v>896</v>
      </c>
      <c r="D38" s="668"/>
      <c r="E38" s="668"/>
      <c r="J38" s="660" t="s">
        <v>958</v>
      </c>
      <c r="K38" s="660"/>
      <c r="L38" s="660"/>
      <c r="M38" s="660"/>
    </row>
  </sheetData>
  <mergeCells count="22">
    <mergeCell ref="C38:E38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  <mergeCell ref="C37:E37"/>
    <mergeCell ref="J37:M37"/>
    <mergeCell ref="J38:M38"/>
    <mergeCell ref="A9:A11"/>
    <mergeCell ref="M9:M11"/>
    <mergeCell ref="L9:L11"/>
    <mergeCell ref="B9:B11"/>
    <mergeCell ref="C36:E36"/>
    <mergeCell ref="J36:M36"/>
  </mergeCells>
  <printOptions horizontalCentered="1"/>
  <pageMargins left="0.70866141732283472" right="0.70866141732283472" top="0.89" bottom="0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8"/>
  <sheetViews>
    <sheetView view="pageBreakPreview" topLeftCell="A4" zoomScale="90" zoomScaleSheetLayoutView="90" workbookViewId="0">
      <selection activeCell="I8" sqref="I8:L8"/>
    </sheetView>
  </sheetViews>
  <sheetFormatPr defaultColWidth="9.1796875" defaultRowHeight="12.5" x14ac:dyDescent="0.25"/>
  <cols>
    <col min="1" max="1" width="5.54296875" style="15" customWidth="1"/>
    <col min="2" max="2" width="15.26953125" style="15" customWidth="1"/>
    <col min="3" max="3" width="10.54296875" style="15" customWidth="1"/>
    <col min="4" max="4" width="11.26953125" style="15" customWidth="1"/>
    <col min="5" max="5" width="8.7265625" style="15" customWidth="1"/>
    <col min="6" max="6" width="10.81640625" style="15" customWidth="1"/>
    <col min="7" max="7" width="15.81640625" style="15" customWidth="1"/>
    <col min="8" max="8" width="12.453125" style="15" customWidth="1"/>
    <col min="9" max="9" width="12.1796875" style="15" customWidth="1"/>
    <col min="10" max="10" width="9" style="15" customWidth="1"/>
    <col min="11" max="11" width="12" style="15" customWidth="1"/>
    <col min="12" max="12" width="17.26953125" style="15" customWidth="1"/>
    <col min="13" max="13" width="9.1796875" style="15" hidden="1" customWidth="1"/>
    <col min="14" max="16384" width="9.1796875" style="15"/>
  </cols>
  <sheetData>
    <row r="1" spans="1:19" customFormat="1" ht="15.5" x14ac:dyDescent="0.35">
      <c r="D1" s="30"/>
      <c r="E1" s="30"/>
      <c r="F1" s="30"/>
      <c r="G1" s="30"/>
      <c r="H1" s="30"/>
      <c r="I1" s="30"/>
      <c r="J1" s="30"/>
      <c r="K1" s="30"/>
      <c r="L1" s="381" t="s">
        <v>429</v>
      </c>
      <c r="M1" s="381"/>
      <c r="N1" s="381"/>
      <c r="O1" s="36"/>
      <c r="P1" s="36"/>
    </row>
    <row r="2" spans="1:19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38"/>
      <c r="N2" s="38"/>
      <c r="O2" s="38"/>
      <c r="P2" s="38"/>
    </row>
    <row r="3" spans="1:19" customFormat="1" ht="20" x14ac:dyDescent="0.4">
      <c r="A3" s="844" t="s">
        <v>740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37"/>
      <c r="N3" s="37"/>
      <c r="O3" s="37"/>
      <c r="P3" s="37"/>
    </row>
    <row r="4" spans="1:19" customFormat="1" ht="10.5" customHeight="1" x14ac:dyDescent="0.25"/>
    <row r="5" spans="1:19" ht="19.5" customHeight="1" x14ac:dyDescent="0.35">
      <c r="A5" s="820" t="s">
        <v>808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367"/>
    </row>
    <row r="6" spans="1:19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67"/>
    </row>
    <row r="7" spans="1:19" ht="13" x14ac:dyDescent="0.3">
      <c r="A7" s="695" t="s">
        <v>894</v>
      </c>
      <c r="B7" s="695"/>
      <c r="C7" s="367"/>
      <c r="D7" s="367"/>
      <c r="E7" s="367"/>
      <c r="F7" s="845" t="s">
        <v>16</v>
      </c>
      <c r="G7" s="845"/>
      <c r="H7" s="845"/>
      <c r="I7" s="845"/>
      <c r="J7" s="845"/>
      <c r="K7" s="845"/>
      <c r="L7" s="845"/>
      <c r="M7" s="367"/>
    </row>
    <row r="8" spans="1:19" ht="13" x14ac:dyDescent="0.3">
      <c r="A8" s="14"/>
      <c r="B8" s="367"/>
      <c r="C8" s="367"/>
      <c r="D8" s="367"/>
      <c r="E8" s="367"/>
      <c r="F8" s="368"/>
      <c r="G8" s="94"/>
      <c r="H8" s="94"/>
      <c r="I8" s="814" t="s">
        <v>977</v>
      </c>
      <c r="J8" s="814"/>
      <c r="K8" s="814"/>
      <c r="L8" s="814"/>
      <c r="M8" s="94"/>
      <c r="N8" s="94"/>
      <c r="O8" s="94"/>
    </row>
    <row r="9" spans="1:19" s="14" customFormat="1" ht="12.75" customHeight="1" x14ac:dyDescent="0.3">
      <c r="A9" s="780" t="s">
        <v>2</v>
      </c>
      <c r="B9" s="780" t="s">
        <v>3</v>
      </c>
      <c r="C9" s="670" t="s">
        <v>21</v>
      </c>
      <c r="D9" s="842"/>
      <c r="E9" s="842"/>
      <c r="F9" s="842"/>
      <c r="G9" s="843"/>
      <c r="H9" s="670" t="s">
        <v>22</v>
      </c>
      <c r="I9" s="842"/>
      <c r="J9" s="842"/>
      <c r="K9" s="842"/>
      <c r="L9" s="842"/>
      <c r="R9" s="25"/>
      <c r="S9" s="26"/>
    </row>
    <row r="10" spans="1:19" s="14" customFormat="1" ht="65" x14ac:dyDescent="0.3">
      <c r="A10" s="781"/>
      <c r="B10" s="781"/>
      <c r="C10" s="359" t="s">
        <v>846</v>
      </c>
      <c r="D10" s="359" t="s">
        <v>822</v>
      </c>
      <c r="E10" s="359" t="s">
        <v>66</v>
      </c>
      <c r="F10" s="359" t="s">
        <v>67</v>
      </c>
      <c r="G10" s="359" t="s">
        <v>362</v>
      </c>
      <c r="H10" s="359" t="s">
        <v>846</v>
      </c>
      <c r="I10" s="359" t="s">
        <v>822</v>
      </c>
      <c r="J10" s="359" t="s">
        <v>66</v>
      </c>
      <c r="K10" s="359" t="s">
        <v>67</v>
      </c>
      <c r="L10" s="359" t="s">
        <v>363</v>
      </c>
    </row>
    <row r="11" spans="1:19" s="14" customFormat="1" ht="13" x14ac:dyDescent="0.3">
      <c r="A11" s="359">
        <v>1</v>
      </c>
      <c r="B11" s="359">
        <v>2</v>
      </c>
      <c r="C11" s="359">
        <v>3</v>
      </c>
      <c r="D11" s="359">
        <v>4</v>
      </c>
      <c r="E11" s="359">
        <v>5</v>
      </c>
      <c r="F11" s="359">
        <v>6</v>
      </c>
      <c r="G11" s="359">
        <v>7</v>
      </c>
      <c r="H11" s="359">
        <v>8</v>
      </c>
      <c r="I11" s="359">
        <v>9</v>
      </c>
      <c r="J11" s="359">
        <v>10</v>
      </c>
      <c r="K11" s="359">
        <v>11</v>
      </c>
      <c r="L11" s="359">
        <v>12</v>
      </c>
    </row>
    <row r="12" spans="1:19" x14ac:dyDescent="0.25">
      <c r="A12" s="8">
        <v>1</v>
      </c>
      <c r="B12" s="9" t="s">
        <v>897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67"/>
    </row>
    <row r="13" spans="1:19" x14ac:dyDescent="0.25">
      <c r="A13" s="8">
        <v>2</v>
      </c>
      <c r="B13" s="9" t="s">
        <v>898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67"/>
    </row>
    <row r="14" spans="1:19" x14ac:dyDescent="0.25">
      <c r="A14" s="8">
        <v>3</v>
      </c>
      <c r="B14" s="9" t="s">
        <v>910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67"/>
    </row>
    <row r="15" spans="1:19" x14ac:dyDescent="0.25">
      <c r="A15" s="8">
        <v>4</v>
      </c>
      <c r="B15" s="9" t="s">
        <v>899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67"/>
    </row>
    <row r="16" spans="1:19" x14ac:dyDescent="0.25">
      <c r="A16" s="8">
        <v>5</v>
      </c>
      <c r="B16" s="9" t="s">
        <v>900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367"/>
    </row>
    <row r="17" spans="1:12" x14ac:dyDescent="0.25">
      <c r="A17" s="8">
        <v>6</v>
      </c>
      <c r="B17" s="9" t="s">
        <v>901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x14ac:dyDescent="0.25">
      <c r="A18" s="8">
        <v>7</v>
      </c>
      <c r="B18" s="9" t="s">
        <v>902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x14ac:dyDescent="0.25">
      <c r="A19" s="8">
        <v>8</v>
      </c>
      <c r="B19" s="9" t="s">
        <v>903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x14ac:dyDescent="0.25">
      <c r="A20" s="8">
        <v>9</v>
      </c>
      <c r="B20" s="9" t="s">
        <v>904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x14ac:dyDescent="0.25">
      <c r="A21" s="8">
        <v>10</v>
      </c>
      <c r="B21" s="9" t="s">
        <v>905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x14ac:dyDescent="0.25">
      <c r="A22" s="8">
        <v>11</v>
      </c>
      <c r="B22" s="9" t="s">
        <v>906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x14ac:dyDescent="0.25">
      <c r="A23" s="8">
        <v>12</v>
      </c>
      <c r="B23" s="9" t="s">
        <v>907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x14ac:dyDescent="0.25">
      <c r="A24" s="8">
        <v>13</v>
      </c>
      <c r="B24" s="9" t="s">
        <v>908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x14ac:dyDescent="0.25">
      <c r="A25" s="8">
        <v>14</v>
      </c>
      <c r="B25" s="9" t="s">
        <v>909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x14ac:dyDescent="0.25">
      <c r="A26" s="8">
        <v>15</v>
      </c>
      <c r="B26" s="9" t="s">
        <v>911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x14ac:dyDescent="0.25">
      <c r="A27" s="8">
        <v>16</v>
      </c>
      <c r="B27" s="9" t="s">
        <v>912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x14ac:dyDescent="0.25">
      <c r="A28" s="8"/>
      <c r="B28" s="9" t="s">
        <v>15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x14ac:dyDescent="0.25">
      <c r="A29" s="19" t="s">
        <v>361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5">
      <c r="A30" s="18" t="s">
        <v>360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.75" customHeigh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.75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3" ht="14.25" customHeight="1" x14ac:dyDescent="0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67"/>
    </row>
    <row r="34" spans="1:13" ht="12.75" customHeight="1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M34" s="367"/>
    </row>
    <row r="35" spans="1:13" ht="12.75" customHeight="1" x14ac:dyDescent="0.3">
      <c r="A35" s="358"/>
      <c r="B35" s="358"/>
      <c r="C35" s="667" t="s">
        <v>895</v>
      </c>
      <c r="D35" s="667"/>
      <c r="E35" s="667"/>
      <c r="F35" s="358"/>
      <c r="G35" s="358"/>
      <c r="H35" s="358"/>
      <c r="I35" s="660" t="s">
        <v>956</v>
      </c>
      <c r="J35" s="660"/>
      <c r="K35" s="660"/>
      <c r="L35" s="660"/>
      <c r="M35" s="367"/>
    </row>
    <row r="36" spans="1:13" ht="13" x14ac:dyDescent="0.3">
      <c r="A36" s="14" t="s">
        <v>18</v>
      </c>
      <c r="B36" s="14"/>
      <c r="C36" s="667" t="s">
        <v>918</v>
      </c>
      <c r="D36" s="667"/>
      <c r="E36" s="667"/>
      <c r="F36" s="14"/>
      <c r="G36" s="367"/>
      <c r="H36" s="367"/>
      <c r="I36" s="660" t="s">
        <v>957</v>
      </c>
      <c r="J36" s="660"/>
      <c r="K36" s="660"/>
      <c r="L36" s="660"/>
      <c r="M36" s="30"/>
    </row>
    <row r="37" spans="1:13" ht="13" x14ac:dyDescent="0.3">
      <c r="A37" s="14"/>
      <c r="B37" s="367"/>
      <c r="C37" s="668" t="s">
        <v>896</v>
      </c>
      <c r="D37" s="668"/>
      <c r="E37" s="668"/>
      <c r="F37" s="367"/>
      <c r="G37" s="367"/>
      <c r="H37" s="367"/>
      <c r="I37" s="660" t="s">
        <v>958</v>
      </c>
      <c r="J37" s="660"/>
      <c r="K37" s="660"/>
      <c r="L37" s="660"/>
      <c r="M37" s="367"/>
    </row>
    <row r="38" spans="1:13" x14ac:dyDescent="0.25">
      <c r="A38" s="841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367"/>
    </row>
  </sheetData>
  <mergeCells count="17">
    <mergeCell ref="A2:L2"/>
    <mergeCell ref="A3:L3"/>
    <mergeCell ref="A5:L5"/>
    <mergeCell ref="A7:B7"/>
    <mergeCell ref="F7:L7"/>
    <mergeCell ref="A38:L38"/>
    <mergeCell ref="I8:L8"/>
    <mergeCell ref="A9:A10"/>
    <mergeCell ref="B9:B10"/>
    <mergeCell ref="C9:G9"/>
    <mergeCell ref="H9:L9"/>
    <mergeCell ref="C35:E35"/>
    <mergeCell ref="C36:E36"/>
    <mergeCell ref="C37:E37"/>
    <mergeCell ref="I35:L35"/>
    <mergeCell ref="I36:L36"/>
    <mergeCell ref="I37:L37"/>
  </mergeCells>
  <printOptions horizontalCentered="1"/>
  <pageMargins left="0.70866141732283472" right="0.70866141732283472" top="0.85" bottom="0" header="0.31496062992125984" footer="0.31496062992125984"/>
  <pageSetup paperSize="9" scale="94" orientation="landscape" r:id="rId1"/>
  <rowBreaks count="1" manualBreakCount="1">
    <brk id="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37"/>
  <sheetViews>
    <sheetView view="pageBreakPreview" topLeftCell="A10" zoomScale="90" zoomScaleSheetLayoutView="90" workbookViewId="0">
      <selection activeCell="L27" sqref="L27"/>
    </sheetView>
  </sheetViews>
  <sheetFormatPr defaultColWidth="9.1796875" defaultRowHeight="12.5" x14ac:dyDescent="0.25"/>
  <cols>
    <col min="1" max="1" width="5.81640625" style="280" customWidth="1"/>
    <col min="2" max="2" width="17.1796875" style="280" customWidth="1"/>
    <col min="3" max="3" width="8.7265625" style="280" customWidth="1"/>
    <col min="4" max="4" width="8.26953125" style="280" customWidth="1"/>
    <col min="5" max="5" width="9.54296875" style="280" customWidth="1"/>
    <col min="6" max="7" width="7.26953125" style="280" customWidth="1"/>
    <col min="8" max="8" width="8.1796875" style="280" customWidth="1"/>
    <col min="9" max="9" width="9.26953125" style="280" customWidth="1"/>
    <col min="10" max="10" width="8.453125" style="280" customWidth="1"/>
    <col min="11" max="11" width="9.81640625" style="280" customWidth="1"/>
    <col min="12" max="12" width="10.1796875" style="280" customWidth="1"/>
    <col min="13" max="13" width="7.81640625" style="280" customWidth="1"/>
    <col min="14" max="14" width="8.1796875" style="280" customWidth="1"/>
    <col min="15" max="15" width="11.453125" style="280" customWidth="1"/>
    <col min="16" max="16" width="11.81640625" style="280" customWidth="1"/>
    <col min="17" max="17" width="11.7265625" style="280" customWidth="1"/>
    <col min="18" max="16384" width="9.1796875" style="280"/>
  </cols>
  <sheetData>
    <row r="1" spans="1:20" s="296" customFormat="1" ht="15.5" x14ac:dyDescent="0.35">
      <c r="H1" s="388"/>
      <c r="I1" s="388"/>
      <c r="J1" s="388"/>
      <c r="K1" s="388"/>
      <c r="L1" s="388"/>
      <c r="M1" s="388"/>
      <c r="N1" s="388"/>
      <c r="O1" s="388"/>
      <c r="P1" s="846" t="s">
        <v>60</v>
      </c>
      <c r="Q1" s="846"/>
      <c r="R1" s="280"/>
      <c r="S1" s="613"/>
      <c r="T1" s="613"/>
    </row>
    <row r="2" spans="1:20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583"/>
      <c r="S2" s="583"/>
      <c r="T2" s="583"/>
    </row>
    <row r="3" spans="1:20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584"/>
      <c r="S3" s="584"/>
      <c r="T3" s="584"/>
    </row>
    <row r="4" spans="1:20" s="296" customFormat="1" ht="10.5" customHeight="1" x14ac:dyDescent="0.25"/>
    <row r="5" spans="1:20" x14ac:dyDescent="0.25">
      <c r="A5" s="597"/>
      <c r="B5" s="597"/>
      <c r="C5" s="597"/>
      <c r="D5" s="597"/>
      <c r="E5" s="614"/>
      <c r="F5" s="614"/>
      <c r="G5" s="614"/>
      <c r="H5" s="614"/>
      <c r="I5" s="614"/>
      <c r="J5" s="614"/>
      <c r="K5" s="614"/>
      <c r="L5" s="614"/>
      <c r="M5" s="614"/>
      <c r="N5" s="597"/>
      <c r="O5" s="597"/>
      <c r="P5" s="614"/>
      <c r="Q5" s="286"/>
    </row>
    <row r="6" spans="1:20" ht="18" customHeight="1" x14ac:dyDescent="0.35">
      <c r="A6" s="805" t="s">
        <v>809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</row>
    <row r="7" spans="1:20" ht="9.75" customHeight="1" x14ac:dyDescent="0.25"/>
    <row r="8" spans="1:20" ht="0.75" customHeight="1" x14ac:dyDescent="0.25"/>
    <row r="9" spans="1:20" ht="13" x14ac:dyDescent="0.3">
      <c r="A9" s="791" t="s">
        <v>894</v>
      </c>
      <c r="B9" s="791"/>
      <c r="Q9" s="616" t="s">
        <v>19</v>
      </c>
      <c r="R9" s="286"/>
    </row>
    <row r="10" spans="1:20" ht="15.5" x14ac:dyDescent="0.35">
      <c r="A10" s="617"/>
      <c r="N10" s="812" t="s">
        <v>829</v>
      </c>
      <c r="O10" s="812"/>
      <c r="P10" s="812"/>
      <c r="Q10" s="812"/>
    </row>
    <row r="11" spans="1:20" s="625" customFormat="1" ht="28.5" customHeight="1" x14ac:dyDescent="0.25">
      <c r="A11" s="851" t="s">
        <v>2</v>
      </c>
      <c r="B11" s="851" t="s">
        <v>3</v>
      </c>
      <c r="C11" s="773" t="s">
        <v>850</v>
      </c>
      <c r="D11" s="773"/>
      <c r="E11" s="773"/>
      <c r="F11" s="773" t="s">
        <v>821</v>
      </c>
      <c r="G11" s="773"/>
      <c r="H11" s="773"/>
      <c r="I11" s="847" t="s">
        <v>365</v>
      </c>
      <c r="J11" s="848"/>
      <c r="K11" s="849"/>
      <c r="L11" s="847" t="s">
        <v>87</v>
      </c>
      <c r="M11" s="848"/>
      <c r="N11" s="849"/>
      <c r="O11" s="809" t="s">
        <v>848</v>
      </c>
      <c r="P11" s="810"/>
      <c r="Q11" s="811"/>
    </row>
    <row r="12" spans="1:20" s="625" customFormat="1" ht="39.75" customHeight="1" x14ac:dyDescent="0.25">
      <c r="A12" s="852"/>
      <c r="B12" s="852"/>
      <c r="C12" s="599" t="s">
        <v>106</v>
      </c>
      <c r="D12" s="599" t="s">
        <v>660</v>
      </c>
      <c r="E12" s="626" t="s">
        <v>15</v>
      </c>
      <c r="F12" s="599" t="s">
        <v>106</v>
      </c>
      <c r="G12" s="599" t="s">
        <v>661</v>
      </c>
      <c r="H12" s="626" t="s">
        <v>15</v>
      </c>
      <c r="I12" s="599" t="s">
        <v>106</v>
      </c>
      <c r="J12" s="599" t="s">
        <v>661</v>
      </c>
      <c r="K12" s="626" t="s">
        <v>15</v>
      </c>
      <c r="L12" s="599" t="s">
        <v>106</v>
      </c>
      <c r="M12" s="599" t="s">
        <v>661</v>
      </c>
      <c r="N12" s="626" t="s">
        <v>15</v>
      </c>
      <c r="O12" s="599" t="s">
        <v>224</v>
      </c>
      <c r="P12" s="599" t="s">
        <v>662</v>
      </c>
      <c r="Q12" s="599" t="s">
        <v>107</v>
      </c>
    </row>
    <row r="13" spans="1:20" s="619" customFormat="1" ht="13" x14ac:dyDescent="0.3">
      <c r="A13" s="332">
        <v>1</v>
      </c>
      <c r="B13" s="332">
        <v>2</v>
      </c>
      <c r="C13" s="332">
        <v>3</v>
      </c>
      <c r="D13" s="332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</row>
    <row r="14" spans="1:20" x14ac:dyDescent="0.25">
      <c r="A14" s="498">
        <v>1</v>
      </c>
      <c r="B14" s="205" t="s">
        <v>897</v>
      </c>
      <c r="C14" s="426">
        <v>87.19</v>
      </c>
      <c r="D14" s="426">
        <v>9.73</v>
      </c>
      <c r="E14" s="483">
        <v>96.92</v>
      </c>
      <c r="F14" s="483">
        <v>10.81</v>
      </c>
      <c r="G14" s="483">
        <v>5.8100000000000005</v>
      </c>
      <c r="H14" s="483">
        <v>16.62</v>
      </c>
      <c r="I14" s="284">
        <v>65.44</v>
      </c>
      <c r="J14" s="483">
        <v>4.6500000000000004</v>
      </c>
      <c r="K14" s="483">
        <v>70.09</v>
      </c>
      <c r="L14" s="483">
        <v>69.62</v>
      </c>
      <c r="M14" s="483">
        <v>7.77</v>
      </c>
      <c r="N14" s="483">
        <v>77.39</v>
      </c>
      <c r="O14" s="483">
        <v>6.6299999999999955</v>
      </c>
      <c r="P14" s="483">
        <v>2.6900000000000013</v>
      </c>
      <c r="Q14" s="483">
        <v>9.3200000000000074</v>
      </c>
      <c r="R14" s="280">
        <v>38.9</v>
      </c>
      <c r="S14" s="280">
        <v>2.31</v>
      </c>
    </row>
    <row r="15" spans="1:20" x14ac:dyDescent="0.25">
      <c r="A15" s="498">
        <v>2</v>
      </c>
      <c r="B15" s="205" t="s">
        <v>898</v>
      </c>
      <c r="C15" s="426">
        <v>87.63</v>
      </c>
      <c r="D15" s="426">
        <v>9.7899999999999991</v>
      </c>
      <c r="E15" s="483">
        <v>97.419999999999987</v>
      </c>
      <c r="F15" s="483">
        <v>10.87</v>
      </c>
      <c r="G15" s="483">
        <v>5.84</v>
      </c>
      <c r="H15" s="483">
        <v>16.71</v>
      </c>
      <c r="I15" s="284">
        <v>78.849999999999994</v>
      </c>
      <c r="J15" s="483">
        <v>4.67</v>
      </c>
      <c r="K15" s="483">
        <v>83.52</v>
      </c>
      <c r="L15" s="483">
        <v>82.14</v>
      </c>
      <c r="M15" s="483">
        <v>9.17</v>
      </c>
      <c r="N15" s="483">
        <v>91.31</v>
      </c>
      <c r="O15" s="483">
        <v>7.5799999999999983</v>
      </c>
      <c r="P15" s="483">
        <v>1.3399999999999999</v>
      </c>
      <c r="Q15" s="483">
        <v>8.9199999999999875</v>
      </c>
      <c r="R15" s="280">
        <v>39.54</v>
      </c>
      <c r="S15" s="280">
        <v>2.34</v>
      </c>
    </row>
    <row r="16" spans="1:20" x14ac:dyDescent="0.25">
      <c r="A16" s="498">
        <v>3</v>
      </c>
      <c r="B16" s="205" t="s">
        <v>910</v>
      </c>
      <c r="C16" s="522">
        <v>42</v>
      </c>
      <c r="D16" s="426">
        <v>4.6900000000000004</v>
      </c>
      <c r="E16" s="483">
        <v>46.69</v>
      </c>
      <c r="F16" s="483">
        <v>5.22</v>
      </c>
      <c r="G16" s="483">
        <v>2.8</v>
      </c>
      <c r="H16" s="483">
        <v>8.02</v>
      </c>
      <c r="I16" s="284">
        <v>37.799999999999997</v>
      </c>
      <c r="J16" s="483">
        <v>2.2400000000000002</v>
      </c>
      <c r="K16" s="483">
        <v>40.04</v>
      </c>
      <c r="L16" s="483">
        <v>37.43</v>
      </c>
      <c r="M16" s="483">
        <v>4.18</v>
      </c>
      <c r="N16" s="483">
        <v>41.61</v>
      </c>
      <c r="O16" s="483">
        <v>5.5899999999999963</v>
      </c>
      <c r="P16" s="483">
        <v>0.86000000000000032</v>
      </c>
      <c r="Q16" s="483">
        <v>6.4500000000000028</v>
      </c>
      <c r="R16" s="280">
        <v>78.849999999999994</v>
      </c>
      <c r="S16" s="280">
        <v>4.67</v>
      </c>
    </row>
    <row r="17" spans="1:19" x14ac:dyDescent="0.25">
      <c r="A17" s="498">
        <v>4</v>
      </c>
      <c r="B17" s="205" t="s">
        <v>899</v>
      </c>
      <c r="C17" s="426">
        <v>79.14</v>
      </c>
      <c r="D17" s="426">
        <v>8.84</v>
      </c>
      <c r="E17" s="483">
        <v>87.98</v>
      </c>
      <c r="F17" s="483">
        <v>9.82</v>
      </c>
      <c r="G17" s="483">
        <v>5.27</v>
      </c>
      <c r="H17" s="483">
        <v>15.09</v>
      </c>
      <c r="I17" s="284">
        <v>65.2</v>
      </c>
      <c r="J17" s="483">
        <v>3.22</v>
      </c>
      <c r="K17" s="483">
        <v>68.42</v>
      </c>
      <c r="L17" s="483">
        <v>68.77</v>
      </c>
      <c r="M17" s="483">
        <v>7.68</v>
      </c>
      <c r="N17" s="483">
        <v>76.449999999999989</v>
      </c>
      <c r="O17" s="483">
        <v>6.2500000000000142</v>
      </c>
      <c r="P17" s="483">
        <v>0.8100000000000005</v>
      </c>
      <c r="Q17" s="483">
        <v>7.0600000000000165</v>
      </c>
      <c r="R17" s="280">
        <v>37.799999999999997</v>
      </c>
      <c r="S17" s="280">
        <v>2.2400000000000002</v>
      </c>
    </row>
    <row r="18" spans="1:19" x14ac:dyDescent="0.25">
      <c r="A18" s="498">
        <v>5</v>
      </c>
      <c r="B18" s="205" t="s">
        <v>900</v>
      </c>
      <c r="C18" s="426">
        <v>29.34</v>
      </c>
      <c r="D18" s="426">
        <v>3.27</v>
      </c>
      <c r="E18" s="483">
        <v>32.61</v>
      </c>
      <c r="F18" s="483">
        <v>3.64</v>
      </c>
      <c r="G18" s="483">
        <v>1.94</v>
      </c>
      <c r="H18" s="483">
        <v>5.58</v>
      </c>
      <c r="I18" s="284">
        <v>26.4</v>
      </c>
      <c r="J18" s="483">
        <v>2</v>
      </c>
      <c r="K18" s="483">
        <v>28.4</v>
      </c>
      <c r="L18" s="483">
        <v>27.57</v>
      </c>
      <c r="M18" s="483">
        <v>3.08</v>
      </c>
      <c r="N18" s="483">
        <v>30.65</v>
      </c>
      <c r="O18" s="483">
        <v>2.4699999999999989</v>
      </c>
      <c r="P18" s="483">
        <v>0.85999999999999988</v>
      </c>
      <c r="Q18" s="483">
        <v>3.3299999999999983</v>
      </c>
      <c r="R18" s="280">
        <v>71.2</v>
      </c>
      <c r="S18" s="280">
        <v>4.22</v>
      </c>
    </row>
    <row r="19" spans="1:19" x14ac:dyDescent="0.25">
      <c r="A19" s="498">
        <v>6</v>
      </c>
      <c r="B19" s="205" t="s">
        <v>901</v>
      </c>
      <c r="C19" s="426">
        <v>61.44</v>
      </c>
      <c r="D19" s="426">
        <v>6.86</v>
      </c>
      <c r="E19" s="483">
        <v>68.3</v>
      </c>
      <c r="F19" s="483">
        <v>7.62</v>
      </c>
      <c r="G19" s="483">
        <v>4.09</v>
      </c>
      <c r="H19" s="483">
        <v>11.71</v>
      </c>
      <c r="I19" s="284">
        <v>63.28</v>
      </c>
      <c r="J19" s="483">
        <v>3.85</v>
      </c>
      <c r="K19" s="483">
        <v>67.13</v>
      </c>
      <c r="L19" s="483">
        <v>62.41</v>
      </c>
      <c r="M19" s="483">
        <v>6.97</v>
      </c>
      <c r="N19" s="483">
        <v>69.38</v>
      </c>
      <c r="O19" s="483">
        <v>8.4900000000000091</v>
      </c>
      <c r="P19" s="483">
        <v>0.96999999999999975</v>
      </c>
      <c r="Q19" s="483">
        <v>9.460000000000008</v>
      </c>
      <c r="R19" s="280">
        <v>26.4</v>
      </c>
      <c r="S19" s="280">
        <v>1.57</v>
      </c>
    </row>
    <row r="20" spans="1:19" x14ac:dyDescent="0.25">
      <c r="A20" s="498">
        <v>7</v>
      </c>
      <c r="B20" s="205" t="s">
        <v>902</v>
      </c>
      <c r="C20" s="426">
        <v>87.88</v>
      </c>
      <c r="D20" s="426">
        <v>9.82</v>
      </c>
      <c r="E20" s="483">
        <v>97.699999999999989</v>
      </c>
      <c r="F20" s="483">
        <v>15.14</v>
      </c>
      <c r="G20" s="483">
        <v>8.1300000000000008</v>
      </c>
      <c r="H20" s="483">
        <v>23.270000000000003</v>
      </c>
      <c r="I20" s="284">
        <v>74.069999999999993</v>
      </c>
      <c r="J20" s="483">
        <v>2.5099999999999998</v>
      </c>
      <c r="K20" s="483">
        <v>76.58</v>
      </c>
      <c r="L20" s="483">
        <v>78.069999999999993</v>
      </c>
      <c r="M20" s="483">
        <v>8.7200000000000006</v>
      </c>
      <c r="N20" s="483">
        <v>86.789999999999992</v>
      </c>
      <c r="O20" s="483">
        <v>11.14</v>
      </c>
      <c r="P20" s="483">
        <v>1.92</v>
      </c>
      <c r="Q20" s="483">
        <v>13.060000000000002</v>
      </c>
      <c r="R20" s="280">
        <v>55.28</v>
      </c>
      <c r="S20" s="280">
        <v>3.28</v>
      </c>
    </row>
    <row r="21" spans="1:19" x14ac:dyDescent="0.25">
      <c r="A21" s="498">
        <v>8</v>
      </c>
      <c r="B21" s="205" t="s">
        <v>903</v>
      </c>
      <c r="C21" s="426">
        <v>34.18</v>
      </c>
      <c r="D21" s="426">
        <v>3.81</v>
      </c>
      <c r="E21" s="483">
        <v>37.99</v>
      </c>
      <c r="F21" s="483">
        <v>0</v>
      </c>
      <c r="G21" s="483">
        <v>0</v>
      </c>
      <c r="H21" s="483">
        <v>0</v>
      </c>
      <c r="I21" s="284">
        <v>35.75</v>
      </c>
      <c r="J21" s="483">
        <v>4</v>
      </c>
      <c r="K21" s="483">
        <v>39.75</v>
      </c>
      <c r="L21" s="483">
        <v>30.72</v>
      </c>
      <c r="M21" s="483">
        <v>3.43</v>
      </c>
      <c r="N21" s="483">
        <v>34.15</v>
      </c>
      <c r="O21" s="483">
        <v>5.0300000000000011</v>
      </c>
      <c r="P21" s="483">
        <v>0.56999999999999984</v>
      </c>
      <c r="Q21" s="483">
        <v>5.6000000000000014</v>
      </c>
      <c r="R21" s="280">
        <v>109.82</v>
      </c>
      <c r="S21" s="280">
        <v>6.51</v>
      </c>
    </row>
    <row r="22" spans="1:19" x14ac:dyDescent="0.25">
      <c r="A22" s="498">
        <v>9</v>
      </c>
      <c r="B22" s="205" t="s">
        <v>904</v>
      </c>
      <c r="C22" s="426">
        <v>130.22</v>
      </c>
      <c r="D22" s="426">
        <v>14.54</v>
      </c>
      <c r="E22" s="483">
        <v>144.76</v>
      </c>
      <c r="F22" s="483">
        <v>16.149999999999999</v>
      </c>
      <c r="G22" s="483">
        <v>8.67</v>
      </c>
      <c r="H22" s="483">
        <v>24.82</v>
      </c>
      <c r="I22" s="284">
        <v>107.17</v>
      </c>
      <c r="J22" s="483">
        <v>6.95</v>
      </c>
      <c r="K22" s="483">
        <v>114.12</v>
      </c>
      <c r="L22" s="483">
        <v>117.37</v>
      </c>
      <c r="M22" s="483">
        <v>13.11</v>
      </c>
      <c r="N22" s="483">
        <v>130.48000000000002</v>
      </c>
      <c r="O22" s="483">
        <v>5.9499999999999886</v>
      </c>
      <c r="P22" s="483">
        <v>2.5100000000000016</v>
      </c>
      <c r="Q22" s="483">
        <v>8.4599999999999795</v>
      </c>
      <c r="R22" s="280">
        <v>0</v>
      </c>
      <c r="S22" s="280">
        <v>0</v>
      </c>
    </row>
    <row r="23" spans="1:19" x14ac:dyDescent="0.25">
      <c r="A23" s="498">
        <v>10</v>
      </c>
      <c r="B23" s="205" t="s">
        <v>905</v>
      </c>
      <c r="C23" s="426">
        <v>115.85</v>
      </c>
      <c r="D23" s="426">
        <v>12.94</v>
      </c>
      <c r="E23" s="483">
        <v>128.79</v>
      </c>
      <c r="F23" s="483">
        <v>14.36</v>
      </c>
      <c r="G23" s="483">
        <v>7.71</v>
      </c>
      <c r="H23" s="483">
        <v>22.07</v>
      </c>
      <c r="I23" s="284">
        <v>104.24</v>
      </c>
      <c r="J23" s="483">
        <v>6.18</v>
      </c>
      <c r="K23" s="483">
        <v>110.41999999999999</v>
      </c>
      <c r="L23" s="483">
        <v>109.2</v>
      </c>
      <c r="M23" s="483">
        <v>12.19</v>
      </c>
      <c r="N23" s="483">
        <v>121.39</v>
      </c>
      <c r="O23" s="483">
        <v>9.3999999999999915</v>
      </c>
      <c r="P23" s="483">
        <v>1.7000000000000011</v>
      </c>
      <c r="Q23" s="483">
        <v>11.09999999999998</v>
      </c>
      <c r="R23" s="280">
        <v>117.17</v>
      </c>
      <c r="S23" s="280">
        <v>6.95</v>
      </c>
    </row>
    <row r="24" spans="1:19" x14ac:dyDescent="0.25">
      <c r="A24" s="498">
        <v>11</v>
      </c>
      <c r="B24" s="205" t="s">
        <v>906</v>
      </c>
      <c r="C24" s="426">
        <v>62.73</v>
      </c>
      <c r="D24" s="426">
        <v>7.01</v>
      </c>
      <c r="E24" s="483">
        <v>69.739999999999995</v>
      </c>
      <c r="F24" s="483">
        <v>7.78</v>
      </c>
      <c r="G24" s="483">
        <v>4.18</v>
      </c>
      <c r="H24" s="483">
        <v>11.96</v>
      </c>
      <c r="I24" s="284">
        <v>56.44</v>
      </c>
      <c r="J24" s="483">
        <v>3.35</v>
      </c>
      <c r="K24" s="483">
        <v>59.79</v>
      </c>
      <c r="L24" s="483">
        <v>59.62</v>
      </c>
      <c r="M24" s="483">
        <v>6.66</v>
      </c>
      <c r="N24" s="483">
        <v>66.28</v>
      </c>
      <c r="O24" s="483">
        <v>4.6000000000000014</v>
      </c>
      <c r="P24" s="483">
        <v>0.86999999999999922</v>
      </c>
      <c r="Q24" s="483">
        <v>5.4699999999999989</v>
      </c>
      <c r="R24" s="280">
        <v>104.24</v>
      </c>
      <c r="S24" s="280">
        <v>6.18</v>
      </c>
    </row>
    <row r="25" spans="1:19" x14ac:dyDescent="0.25">
      <c r="A25" s="498">
        <v>12</v>
      </c>
      <c r="B25" s="205" t="s">
        <v>907</v>
      </c>
      <c r="C25" s="426">
        <v>36.619999999999997</v>
      </c>
      <c r="D25" s="522">
        <v>4.09</v>
      </c>
      <c r="E25" s="483">
        <v>40.709999999999994</v>
      </c>
      <c r="F25" s="483">
        <v>4.54</v>
      </c>
      <c r="G25" s="483">
        <v>2.44</v>
      </c>
      <c r="H25" s="483">
        <v>6.98</v>
      </c>
      <c r="I25" s="284">
        <v>32.950000000000003</v>
      </c>
      <c r="J25" s="483">
        <v>1.95</v>
      </c>
      <c r="K25" s="483">
        <v>34.900000000000006</v>
      </c>
      <c r="L25" s="483">
        <v>34.51</v>
      </c>
      <c r="M25" s="483">
        <v>3.85</v>
      </c>
      <c r="N25" s="483">
        <v>38.36</v>
      </c>
      <c r="O25" s="483">
        <v>2.980000000000004</v>
      </c>
      <c r="P25" s="483">
        <v>0.53999999999999959</v>
      </c>
      <c r="Q25" s="483">
        <v>3.5200000000000102</v>
      </c>
      <c r="R25" s="280">
        <v>56.44</v>
      </c>
      <c r="S25" s="280">
        <v>3.35</v>
      </c>
    </row>
    <row r="26" spans="1:19" x14ac:dyDescent="0.25">
      <c r="A26" s="498">
        <v>13</v>
      </c>
      <c r="B26" s="205" t="s">
        <v>908</v>
      </c>
      <c r="C26" s="426">
        <v>118.75</v>
      </c>
      <c r="D26" s="426">
        <v>13.26</v>
      </c>
      <c r="E26" s="483">
        <v>132.01</v>
      </c>
      <c r="F26" s="483">
        <v>14.73</v>
      </c>
      <c r="G26" s="483">
        <v>7.91</v>
      </c>
      <c r="H26" s="483">
        <v>22.64</v>
      </c>
      <c r="I26" s="284">
        <v>106.85</v>
      </c>
      <c r="J26" s="483">
        <v>6.33</v>
      </c>
      <c r="K26" s="483">
        <v>113.17999999999999</v>
      </c>
      <c r="L26" s="483">
        <v>108.52</v>
      </c>
      <c r="M26" s="483">
        <v>12.12</v>
      </c>
      <c r="N26" s="483">
        <v>120.64</v>
      </c>
      <c r="O26" s="483">
        <v>13.060000000000002</v>
      </c>
      <c r="P26" s="483">
        <v>2.120000000000001</v>
      </c>
      <c r="Q26" s="483">
        <v>15.179999999999993</v>
      </c>
      <c r="R26" s="280">
        <v>32.950000000000003</v>
      </c>
      <c r="S26" s="280">
        <v>1.95</v>
      </c>
    </row>
    <row r="27" spans="1:19" x14ac:dyDescent="0.25">
      <c r="A27" s="498">
        <v>14</v>
      </c>
      <c r="B27" s="205" t="s">
        <v>909</v>
      </c>
      <c r="C27" s="426">
        <v>30.34</v>
      </c>
      <c r="D27" s="426">
        <v>3.39</v>
      </c>
      <c r="E27" s="483">
        <v>33.729999999999997</v>
      </c>
      <c r="F27" s="483">
        <v>3.7</v>
      </c>
      <c r="G27" s="483">
        <v>2.02</v>
      </c>
      <c r="H27" s="483">
        <v>5.7200000000000006</v>
      </c>
      <c r="I27" s="483">
        <v>27.3</v>
      </c>
      <c r="J27" s="483">
        <v>1.62</v>
      </c>
      <c r="K27" s="483">
        <v>28.92</v>
      </c>
      <c r="L27" s="483">
        <v>27.82</v>
      </c>
      <c r="M27" s="483">
        <v>3.11</v>
      </c>
      <c r="N27" s="483">
        <v>30.93</v>
      </c>
      <c r="O27" s="483">
        <v>3.1799999999999997</v>
      </c>
      <c r="P27" s="483">
        <v>0.53000000000000025</v>
      </c>
      <c r="Q27" s="483">
        <v>3.7100000000000009</v>
      </c>
      <c r="R27" s="280">
        <v>106.85</v>
      </c>
      <c r="S27" s="280">
        <v>6.33</v>
      </c>
    </row>
    <row r="28" spans="1:19" x14ac:dyDescent="0.25">
      <c r="A28" s="498">
        <v>15</v>
      </c>
      <c r="B28" s="205" t="s">
        <v>911</v>
      </c>
      <c r="C28" s="426">
        <v>45.62</v>
      </c>
      <c r="D28" s="426">
        <v>5.09</v>
      </c>
      <c r="E28" s="483">
        <v>50.709999999999994</v>
      </c>
      <c r="F28" s="483">
        <v>5.66</v>
      </c>
      <c r="G28" s="483">
        <v>3.04</v>
      </c>
      <c r="H28" s="483">
        <v>8.6999999999999993</v>
      </c>
      <c r="I28" s="620">
        <v>41.05</v>
      </c>
      <c r="J28" s="483">
        <v>2.4300000000000002</v>
      </c>
      <c r="K28" s="483">
        <v>43.48</v>
      </c>
      <c r="L28" s="483">
        <v>44.87</v>
      </c>
      <c r="M28" s="483">
        <v>5.01</v>
      </c>
      <c r="N28" s="483">
        <v>49.879999999999995</v>
      </c>
      <c r="O28" s="483">
        <v>1.8399999999999963</v>
      </c>
      <c r="P28" s="483">
        <v>0.46000000000000085</v>
      </c>
      <c r="Q28" s="483">
        <v>2.2999999999999972</v>
      </c>
      <c r="R28" s="280">
        <v>27.3</v>
      </c>
      <c r="S28" s="280">
        <v>1.62</v>
      </c>
    </row>
    <row r="29" spans="1:19" ht="13" x14ac:dyDescent="0.3">
      <c r="A29" s="498">
        <v>16</v>
      </c>
      <c r="B29" s="205" t="s">
        <v>912</v>
      </c>
      <c r="C29" s="426">
        <v>24.41</v>
      </c>
      <c r="D29" s="426">
        <v>2.72</v>
      </c>
      <c r="E29" s="483">
        <v>27.13</v>
      </c>
      <c r="F29" s="539">
        <v>3.04</v>
      </c>
      <c r="G29" s="539">
        <v>1.62</v>
      </c>
      <c r="H29" s="483">
        <v>4.66</v>
      </c>
      <c r="I29" s="284">
        <v>27.96</v>
      </c>
      <c r="J29" s="539">
        <v>1.3</v>
      </c>
      <c r="K29" s="483">
        <v>29.26</v>
      </c>
      <c r="L29" s="539">
        <v>25.44</v>
      </c>
      <c r="M29" s="540">
        <v>2.84</v>
      </c>
      <c r="N29" s="483">
        <v>28.28</v>
      </c>
      <c r="O29" s="483">
        <v>5.5599999999999987</v>
      </c>
      <c r="P29" s="483">
        <v>8.0000000000000071E-2</v>
      </c>
      <c r="Q29" s="483">
        <v>5.6400000000000006</v>
      </c>
      <c r="R29" s="280">
        <v>41.05</v>
      </c>
      <c r="S29" s="280">
        <v>2.4300000000000002</v>
      </c>
    </row>
    <row r="30" spans="1:19" s="289" customFormat="1" ht="13" x14ac:dyDescent="0.3">
      <c r="A30" s="518"/>
      <c r="B30" s="534" t="s">
        <v>15</v>
      </c>
      <c r="C30" s="534">
        <v>1073.3400000000001</v>
      </c>
      <c r="D30" s="541">
        <v>119.85000000000001</v>
      </c>
      <c r="E30" s="540">
        <v>1193.19</v>
      </c>
      <c r="F30" s="541">
        <v>133.08000000000001</v>
      </c>
      <c r="G30" s="541">
        <v>71.470000000000013</v>
      </c>
      <c r="H30" s="540">
        <v>204.54999999999995</v>
      </c>
      <c r="I30" s="534">
        <v>950.74999999999989</v>
      </c>
      <c r="J30" s="541">
        <v>57.25</v>
      </c>
      <c r="K30" s="540">
        <v>1007.9999999999998</v>
      </c>
      <c r="L30" s="541">
        <v>984.08</v>
      </c>
      <c r="M30" s="541">
        <v>109.88999999999999</v>
      </c>
      <c r="N30" s="540">
        <v>1093.9699999999998</v>
      </c>
      <c r="O30" s="541">
        <v>99.75</v>
      </c>
      <c r="P30" s="541">
        <v>18.830000000000005</v>
      </c>
      <c r="Q30" s="541">
        <v>118.57999999999998</v>
      </c>
      <c r="R30" s="289">
        <v>21.96</v>
      </c>
      <c r="S30" s="289">
        <v>1.3</v>
      </c>
    </row>
    <row r="31" spans="1:19" ht="13" x14ac:dyDescent="0.3">
      <c r="A31" s="593"/>
      <c r="B31" s="288"/>
      <c r="C31" s="288"/>
      <c r="D31" s="288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0">
        <f>SUM(R14:R30)</f>
        <v>965.74999999999989</v>
      </c>
      <c r="S31" s="280">
        <f>SUM(S14:S30)</f>
        <v>57.25</v>
      </c>
    </row>
    <row r="32" spans="1:19" ht="14.25" customHeight="1" x14ac:dyDescent="0.25">
      <c r="A32" s="850" t="s">
        <v>663</v>
      </c>
      <c r="B32" s="850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</row>
    <row r="33" spans="1:17" ht="15.75" customHeight="1" x14ac:dyDescent="0.25">
      <c r="A33" s="623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</row>
    <row r="34" spans="1:17" ht="15.75" customHeight="1" x14ac:dyDescent="0.3">
      <c r="A34" s="289" t="s">
        <v>11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P34" s="594"/>
      <c r="Q34" s="594"/>
    </row>
    <row r="35" spans="1:17" ht="12.75" customHeight="1" x14ac:dyDescent="0.3">
      <c r="A35" s="594"/>
      <c r="B35" s="594"/>
      <c r="C35" s="795" t="s">
        <v>895</v>
      </c>
      <c r="D35" s="795"/>
      <c r="E35" s="795"/>
      <c r="F35" s="594"/>
      <c r="G35" s="594"/>
      <c r="H35" s="594"/>
      <c r="I35" s="594"/>
      <c r="J35" s="594"/>
      <c r="K35" s="594"/>
      <c r="L35" s="594"/>
      <c r="M35" s="594"/>
      <c r="N35" s="785" t="s">
        <v>956</v>
      </c>
      <c r="O35" s="785"/>
      <c r="P35" s="785"/>
      <c r="Q35" s="785"/>
    </row>
    <row r="36" spans="1:17" ht="12.75" customHeight="1" x14ac:dyDescent="0.3">
      <c r="A36" s="594"/>
      <c r="B36" s="594"/>
      <c r="C36" s="795" t="s">
        <v>918</v>
      </c>
      <c r="D36" s="795"/>
      <c r="E36" s="795"/>
      <c r="F36" s="594"/>
      <c r="G36" s="594"/>
      <c r="H36" s="594"/>
      <c r="I36" s="594"/>
      <c r="J36" s="594"/>
      <c r="K36" s="594"/>
      <c r="L36" s="594"/>
      <c r="M36" s="594"/>
      <c r="N36" s="785" t="s">
        <v>957</v>
      </c>
      <c r="O36" s="785"/>
      <c r="P36" s="785"/>
      <c r="Q36" s="785"/>
    </row>
    <row r="37" spans="1:17" ht="13" x14ac:dyDescent="0.3">
      <c r="A37" s="289"/>
      <c r="B37" s="289"/>
      <c r="C37" s="786" t="s">
        <v>896</v>
      </c>
      <c r="D37" s="786"/>
      <c r="E37" s="786"/>
      <c r="F37" s="289"/>
      <c r="G37" s="289"/>
      <c r="H37" s="289"/>
      <c r="I37" s="289"/>
      <c r="J37" s="289"/>
      <c r="K37" s="289"/>
      <c r="L37" s="289"/>
      <c r="M37" s="289"/>
      <c r="N37" s="785" t="s">
        <v>958</v>
      </c>
      <c r="O37" s="785"/>
      <c r="P37" s="785"/>
      <c r="Q37" s="785"/>
    </row>
  </sheetData>
  <mergeCells count="20">
    <mergeCell ref="C37:E37"/>
    <mergeCell ref="O11:Q11"/>
    <mergeCell ref="L11:N11"/>
    <mergeCell ref="C11:E11"/>
    <mergeCell ref="F11:H11"/>
    <mergeCell ref="A32:Q32"/>
    <mergeCell ref="C35:E35"/>
    <mergeCell ref="C36:E36"/>
    <mergeCell ref="A11:A12"/>
    <mergeCell ref="B11:B12"/>
    <mergeCell ref="I11:K11"/>
    <mergeCell ref="N35:Q35"/>
    <mergeCell ref="N36:Q36"/>
    <mergeCell ref="N37:Q37"/>
    <mergeCell ref="P1:Q1"/>
    <mergeCell ref="A2:Q2"/>
    <mergeCell ref="A3:Q3"/>
    <mergeCell ref="N10:Q10"/>
    <mergeCell ref="A6:Q6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36"/>
  <sheetViews>
    <sheetView view="pageBreakPreview" topLeftCell="A6" zoomScale="90" zoomScaleSheetLayoutView="90" workbookViewId="0">
      <selection activeCell="J23" sqref="J23:J24"/>
    </sheetView>
  </sheetViews>
  <sheetFormatPr defaultColWidth="9.1796875" defaultRowHeight="12.5" x14ac:dyDescent="0.25"/>
  <cols>
    <col min="1" max="1" width="5.7265625" style="280" customWidth="1"/>
    <col min="2" max="2" width="17.1796875" style="280" customWidth="1"/>
    <col min="3" max="3" width="8.7265625" style="280" customWidth="1"/>
    <col min="4" max="4" width="8.1796875" style="280" customWidth="1"/>
    <col min="5" max="5" width="10" style="280" customWidth="1"/>
    <col min="6" max="7" width="7.26953125" style="280" customWidth="1"/>
    <col min="8" max="8" width="8.1796875" style="280" customWidth="1"/>
    <col min="9" max="9" width="9.26953125" style="280" customWidth="1"/>
    <col min="10" max="10" width="10" style="280" customWidth="1"/>
    <col min="11" max="11" width="8.453125" style="280" customWidth="1"/>
    <col min="12" max="12" width="8.7265625" style="280" customWidth="1"/>
    <col min="13" max="13" width="7.81640625" style="280" customWidth="1"/>
    <col min="14" max="14" width="8.54296875" style="280" customWidth="1"/>
    <col min="15" max="15" width="12.1796875" style="280" customWidth="1"/>
    <col min="16" max="16" width="11.81640625" style="280" customWidth="1"/>
    <col min="17" max="17" width="9.7265625" style="280" customWidth="1"/>
    <col min="18" max="16384" width="9.1796875" style="280"/>
  </cols>
  <sheetData>
    <row r="1" spans="1:21" s="296" customFormat="1" ht="15.5" x14ac:dyDescent="0.35">
      <c r="H1" s="388"/>
      <c r="I1" s="388"/>
      <c r="J1" s="388"/>
      <c r="K1" s="388"/>
      <c r="L1" s="388"/>
      <c r="M1" s="388"/>
      <c r="N1" s="388"/>
      <c r="O1" s="388"/>
      <c r="P1" s="846" t="s">
        <v>86</v>
      </c>
      <c r="Q1" s="846"/>
      <c r="R1" s="800"/>
      <c r="S1" s="280"/>
      <c r="T1" s="613"/>
      <c r="U1" s="613"/>
    </row>
    <row r="2" spans="1:21" s="296" customFormat="1" ht="15.5" x14ac:dyDescent="0.3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800"/>
      <c r="S2" s="583"/>
      <c r="T2" s="583"/>
      <c r="U2" s="583"/>
    </row>
    <row r="3" spans="1:21" s="296" customFormat="1" ht="20" x14ac:dyDescent="0.4">
      <c r="A3" s="788" t="s">
        <v>740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800"/>
      <c r="S3" s="584"/>
      <c r="T3" s="584"/>
      <c r="U3" s="584"/>
    </row>
    <row r="4" spans="1:21" s="296" customFormat="1" ht="10.5" customHeight="1" x14ac:dyDescent="0.25">
      <c r="R4" s="800"/>
    </row>
    <row r="5" spans="1:21" ht="9" customHeight="1" x14ac:dyDescent="0.25">
      <c r="A5" s="597"/>
      <c r="B5" s="597"/>
      <c r="C5" s="597"/>
      <c r="D5" s="597"/>
      <c r="E5" s="614"/>
      <c r="F5" s="614"/>
      <c r="G5" s="614"/>
      <c r="H5" s="614"/>
      <c r="I5" s="614"/>
      <c r="J5" s="614"/>
      <c r="K5" s="614"/>
      <c r="L5" s="614"/>
      <c r="M5" s="614"/>
      <c r="N5" s="597"/>
      <c r="O5" s="597"/>
      <c r="P5" s="614"/>
      <c r="Q5" s="286"/>
      <c r="R5" s="800"/>
    </row>
    <row r="6" spans="1:21" ht="18.649999999999999" customHeight="1" x14ac:dyDescent="0.35">
      <c r="B6" s="615"/>
      <c r="C6" s="615"/>
      <c r="D6" s="789" t="s">
        <v>810</v>
      </c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R6" s="800"/>
    </row>
    <row r="7" spans="1:21" ht="5.5" customHeight="1" x14ac:dyDescent="0.25">
      <c r="R7" s="800"/>
    </row>
    <row r="8" spans="1:21" ht="13" x14ac:dyDescent="0.3">
      <c r="A8" s="791" t="s">
        <v>913</v>
      </c>
      <c r="B8" s="791"/>
      <c r="Q8" s="616" t="s">
        <v>19</v>
      </c>
      <c r="R8" s="800"/>
    </row>
    <row r="9" spans="1:21" ht="15.5" x14ac:dyDescent="0.35">
      <c r="A9" s="617"/>
      <c r="N9" s="812" t="s">
        <v>829</v>
      </c>
      <c r="O9" s="812"/>
      <c r="P9" s="812"/>
      <c r="Q9" s="812"/>
      <c r="R9" s="800"/>
      <c r="S9" s="286"/>
    </row>
    <row r="10" spans="1:21" ht="37.15" customHeight="1" x14ac:dyDescent="0.25">
      <c r="A10" s="792" t="s">
        <v>2</v>
      </c>
      <c r="B10" s="792" t="s">
        <v>3</v>
      </c>
      <c r="C10" s="794" t="s">
        <v>849</v>
      </c>
      <c r="D10" s="794"/>
      <c r="E10" s="794"/>
      <c r="F10" s="794" t="s">
        <v>822</v>
      </c>
      <c r="G10" s="794"/>
      <c r="H10" s="794"/>
      <c r="I10" s="853" t="s">
        <v>365</v>
      </c>
      <c r="J10" s="854"/>
      <c r="K10" s="855"/>
      <c r="L10" s="853" t="s">
        <v>87</v>
      </c>
      <c r="M10" s="854"/>
      <c r="N10" s="855"/>
      <c r="O10" s="827" t="s">
        <v>981</v>
      </c>
      <c r="P10" s="828"/>
      <c r="Q10" s="856"/>
      <c r="R10" s="800"/>
    </row>
    <row r="11" spans="1:21" ht="39.75" customHeight="1" x14ac:dyDescent="0.25">
      <c r="A11" s="793"/>
      <c r="B11" s="793"/>
      <c r="C11" s="600" t="s">
        <v>106</v>
      </c>
      <c r="D11" s="600" t="s">
        <v>660</v>
      </c>
      <c r="E11" s="618" t="s">
        <v>15</v>
      </c>
      <c r="F11" s="600" t="s">
        <v>106</v>
      </c>
      <c r="G11" s="600" t="s">
        <v>661</v>
      </c>
      <c r="H11" s="618" t="s">
        <v>15</v>
      </c>
      <c r="I11" s="600" t="s">
        <v>106</v>
      </c>
      <c r="J11" s="600" t="s">
        <v>661</v>
      </c>
      <c r="K11" s="618" t="s">
        <v>15</v>
      </c>
      <c r="L11" s="600" t="s">
        <v>106</v>
      </c>
      <c r="M11" s="600" t="s">
        <v>661</v>
      </c>
      <c r="N11" s="618" t="s">
        <v>15</v>
      </c>
      <c r="O11" s="600" t="s">
        <v>224</v>
      </c>
      <c r="P11" s="600" t="s">
        <v>662</v>
      </c>
      <c r="Q11" s="600" t="s">
        <v>107</v>
      </c>
    </row>
    <row r="12" spans="1:21" s="619" customFormat="1" ht="13" x14ac:dyDescent="0.3">
      <c r="A12" s="332">
        <v>1</v>
      </c>
      <c r="B12" s="332">
        <v>2</v>
      </c>
      <c r="C12" s="332">
        <v>3</v>
      </c>
      <c r="D12" s="332">
        <v>4</v>
      </c>
      <c r="E12" s="332">
        <v>5</v>
      </c>
      <c r="F12" s="332">
        <v>6</v>
      </c>
      <c r="G12" s="332">
        <v>7</v>
      </c>
      <c r="H12" s="332">
        <v>8</v>
      </c>
      <c r="I12" s="332">
        <v>9</v>
      </c>
      <c r="J12" s="332">
        <v>10</v>
      </c>
      <c r="K12" s="332">
        <v>11</v>
      </c>
      <c r="L12" s="332">
        <v>12</v>
      </c>
      <c r="M12" s="332">
        <v>13</v>
      </c>
      <c r="N12" s="332">
        <v>14</v>
      </c>
      <c r="O12" s="332">
        <v>15</v>
      </c>
      <c r="P12" s="332">
        <v>16</v>
      </c>
      <c r="Q12" s="332">
        <v>17</v>
      </c>
    </row>
    <row r="13" spans="1:21" x14ac:dyDescent="0.25">
      <c r="A13" s="498">
        <v>1</v>
      </c>
      <c r="B13" s="205" t="s">
        <v>897</v>
      </c>
      <c r="C13" s="426">
        <v>66.489999999999995</v>
      </c>
      <c r="D13" s="426">
        <v>7.38</v>
      </c>
      <c r="E13" s="284">
        <v>73.86999999999999</v>
      </c>
      <c r="F13" s="284">
        <v>2.88</v>
      </c>
      <c r="G13" s="284">
        <v>6.27</v>
      </c>
      <c r="H13" s="483">
        <v>9.1499999999999986</v>
      </c>
      <c r="I13" s="284">
        <v>57.92</v>
      </c>
      <c r="J13" s="284">
        <v>3.49</v>
      </c>
      <c r="K13" s="284">
        <v>61.410000000000004</v>
      </c>
      <c r="L13" s="483">
        <v>57.97</v>
      </c>
      <c r="M13" s="483">
        <v>6.43</v>
      </c>
      <c r="N13" s="483">
        <v>64.400000000000006</v>
      </c>
      <c r="O13" s="483">
        <v>2.8300000000000054</v>
      </c>
      <c r="P13" s="483">
        <v>3.33</v>
      </c>
      <c r="Q13" s="483">
        <v>6.1599999999999966</v>
      </c>
      <c r="R13" s="280">
        <v>34.119999999999997</v>
      </c>
      <c r="S13" s="280">
        <v>1.99</v>
      </c>
    </row>
    <row r="14" spans="1:21" x14ac:dyDescent="0.25">
      <c r="A14" s="498">
        <v>2</v>
      </c>
      <c r="B14" s="205" t="s">
        <v>898</v>
      </c>
      <c r="C14" s="426">
        <v>67.69</v>
      </c>
      <c r="D14" s="426">
        <v>7.5</v>
      </c>
      <c r="E14" s="284">
        <v>75.19</v>
      </c>
      <c r="F14" s="284">
        <v>2.93</v>
      </c>
      <c r="G14" s="284">
        <v>6.38</v>
      </c>
      <c r="H14" s="483">
        <v>9.31</v>
      </c>
      <c r="I14" s="284">
        <v>62.99</v>
      </c>
      <c r="J14" s="284">
        <v>3.57</v>
      </c>
      <c r="K14" s="284">
        <v>66.56</v>
      </c>
      <c r="L14" s="483">
        <v>62.63</v>
      </c>
      <c r="M14" s="483">
        <v>6.94</v>
      </c>
      <c r="N14" s="483">
        <v>69.570000000000007</v>
      </c>
      <c r="O14" s="483">
        <v>3.2899999999999991</v>
      </c>
      <c r="P14" s="483">
        <v>3.0099999999999989</v>
      </c>
      <c r="Q14" s="483">
        <v>6.2999999999999972</v>
      </c>
      <c r="R14" s="280">
        <v>25.8</v>
      </c>
      <c r="S14" s="280">
        <v>1.5</v>
      </c>
    </row>
    <row r="15" spans="1:21" x14ac:dyDescent="0.25">
      <c r="A15" s="498">
        <v>3</v>
      </c>
      <c r="B15" s="205" t="s">
        <v>910</v>
      </c>
      <c r="C15" s="426">
        <v>21.46</v>
      </c>
      <c r="D15" s="426">
        <v>2.38</v>
      </c>
      <c r="E15" s="284">
        <v>23.84</v>
      </c>
      <c r="F15" s="284">
        <v>0.93</v>
      </c>
      <c r="G15" s="284">
        <v>2.02</v>
      </c>
      <c r="H15" s="483">
        <v>2.95</v>
      </c>
      <c r="I15" s="284">
        <v>19.329999999999998</v>
      </c>
      <c r="J15" s="284">
        <v>1.1299999999999999</v>
      </c>
      <c r="K15" s="284">
        <v>20.459999999999997</v>
      </c>
      <c r="L15" s="483">
        <v>19.329999999999998</v>
      </c>
      <c r="M15" s="483">
        <v>2.14</v>
      </c>
      <c r="N15" s="483">
        <v>21.47</v>
      </c>
      <c r="O15" s="483">
        <v>0.92999999999999972</v>
      </c>
      <c r="P15" s="483">
        <v>1.0099999999999998</v>
      </c>
      <c r="Q15" s="483">
        <v>1.9399999999999977</v>
      </c>
      <c r="R15" s="280">
        <v>60.99</v>
      </c>
      <c r="S15" s="280">
        <v>3.56</v>
      </c>
    </row>
    <row r="16" spans="1:21" x14ac:dyDescent="0.25">
      <c r="A16" s="498">
        <v>4</v>
      </c>
      <c r="B16" s="205" t="s">
        <v>899</v>
      </c>
      <c r="C16" s="426">
        <v>56.27</v>
      </c>
      <c r="D16" s="426">
        <v>6.25</v>
      </c>
      <c r="E16" s="284">
        <v>62.52</v>
      </c>
      <c r="F16" s="284">
        <v>2.44</v>
      </c>
      <c r="G16" s="284">
        <v>5.3</v>
      </c>
      <c r="H16" s="483">
        <v>7.74</v>
      </c>
      <c r="I16" s="284">
        <v>49.71</v>
      </c>
      <c r="J16" s="284">
        <v>2.96</v>
      </c>
      <c r="K16" s="284">
        <v>52.67</v>
      </c>
      <c r="L16" s="483">
        <v>48.28</v>
      </c>
      <c r="M16" s="483">
        <v>5.36</v>
      </c>
      <c r="N16" s="483">
        <v>53.64</v>
      </c>
      <c r="O16" s="483">
        <v>3.8699999999999974</v>
      </c>
      <c r="P16" s="483">
        <v>2.8999999999999995</v>
      </c>
      <c r="Q16" s="483">
        <v>6.7700000000000031</v>
      </c>
      <c r="R16" s="280">
        <v>19.329999999999998</v>
      </c>
      <c r="S16" s="280">
        <v>1.1299999999999999</v>
      </c>
    </row>
    <row r="17" spans="1:19" x14ac:dyDescent="0.25">
      <c r="A17" s="498">
        <v>5</v>
      </c>
      <c r="B17" s="205" t="s">
        <v>900</v>
      </c>
      <c r="C17" s="426">
        <v>24.02</v>
      </c>
      <c r="D17" s="426">
        <v>2.66</v>
      </c>
      <c r="E17" s="284">
        <v>26.68</v>
      </c>
      <c r="F17" s="284">
        <v>1.04</v>
      </c>
      <c r="G17" s="284">
        <v>2.2599999999999998</v>
      </c>
      <c r="H17" s="483">
        <v>3.3</v>
      </c>
      <c r="I17" s="284">
        <v>22.64</v>
      </c>
      <c r="J17" s="284">
        <v>1.26</v>
      </c>
      <c r="K17" s="284">
        <v>23.900000000000002</v>
      </c>
      <c r="L17" s="483">
        <v>22.58</v>
      </c>
      <c r="M17" s="483">
        <v>2.5</v>
      </c>
      <c r="N17" s="483">
        <v>25.08</v>
      </c>
      <c r="O17" s="483">
        <v>1.1000000000000014</v>
      </c>
      <c r="P17" s="483">
        <v>1.0199999999999996</v>
      </c>
      <c r="Q17" s="483">
        <v>2.1200000000000045</v>
      </c>
      <c r="R17" s="280">
        <v>50.71</v>
      </c>
      <c r="S17" s="280">
        <v>2.96</v>
      </c>
    </row>
    <row r="18" spans="1:19" x14ac:dyDescent="0.25">
      <c r="A18" s="498">
        <v>6</v>
      </c>
      <c r="B18" s="205" t="s">
        <v>901</v>
      </c>
      <c r="C18" s="426">
        <v>39.58</v>
      </c>
      <c r="D18" s="426">
        <v>4.3899999999999997</v>
      </c>
      <c r="E18" s="284">
        <v>43.97</v>
      </c>
      <c r="F18" s="284">
        <v>1.72</v>
      </c>
      <c r="G18" s="284">
        <v>3.73</v>
      </c>
      <c r="H18" s="483">
        <v>5.45</v>
      </c>
      <c r="I18" s="284">
        <v>40.659999999999997</v>
      </c>
      <c r="J18" s="284">
        <v>2.08</v>
      </c>
      <c r="K18" s="284">
        <v>42.739999999999995</v>
      </c>
      <c r="L18" s="483">
        <v>39.83</v>
      </c>
      <c r="M18" s="483">
        <v>4.42</v>
      </c>
      <c r="N18" s="483">
        <v>44.25</v>
      </c>
      <c r="O18" s="483">
        <v>2.5499999999999972</v>
      </c>
      <c r="P18" s="483">
        <v>1.3900000000000006</v>
      </c>
      <c r="Q18" s="483">
        <v>3.9399999999999977</v>
      </c>
      <c r="R18" s="280">
        <v>21.64</v>
      </c>
      <c r="S18" s="280">
        <v>1.26</v>
      </c>
    </row>
    <row r="19" spans="1:19" x14ac:dyDescent="0.25">
      <c r="A19" s="498">
        <v>7</v>
      </c>
      <c r="B19" s="205" t="s">
        <v>902</v>
      </c>
      <c r="C19" s="426">
        <v>35.94</v>
      </c>
      <c r="D19" s="426">
        <v>3.99</v>
      </c>
      <c r="E19" s="284">
        <v>39.93</v>
      </c>
      <c r="F19" s="284">
        <v>1.56</v>
      </c>
      <c r="G19" s="284">
        <v>3.38</v>
      </c>
      <c r="H19" s="483">
        <v>4.9399999999999995</v>
      </c>
      <c r="I19" s="284">
        <v>33.39</v>
      </c>
      <c r="J19" s="284">
        <v>1.89</v>
      </c>
      <c r="K19" s="284">
        <v>35.28</v>
      </c>
      <c r="L19" s="483">
        <v>32.54</v>
      </c>
      <c r="M19" s="483">
        <v>3.61</v>
      </c>
      <c r="N19" s="483">
        <v>36.15</v>
      </c>
      <c r="O19" s="483">
        <v>2.4100000000000037</v>
      </c>
      <c r="P19" s="483">
        <v>1.6599999999999997</v>
      </c>
      <c r="Q19" s="483">
        <v>4.07</v>
      </c>
      <c r="R19" s="280">
        <v>35.659999999999997</v>
      </c>
      <c r="S19" s="280">
        <v>2.08</v>
      </c>
    </row>
    <row r="20" spans="1:19" x14ac:dyDescent="0.25">
      <c r="A20" s="498">
        <v>8</v>
      </c>
      <c r="B20" s="205" t="s">
        <v>903</v>
      </c>
      <c r="C20" s="426">
        <v>6.34</v>
      </c>
      <c r="D20" s="426">
        <v>0.7</v>
      </c>
      <c r="E20" s="284">
        <v>7.04</v>
      </c>
      <c r="F20" s="284">
        <v>0.27</v>
      </c>
      <c r="G20" s="284">
        <v>0.87</v>
      </c>
      <c r="H20" s="483">
        <v>1.1400000000000001</v>
      </c>
      <c r="I20" s="284">
        <v>6.71</v>
      </c>
      <c r="J20" s="284">
        <v>0.33</v>
      </c>
      <c r="K20" s="284">
        <v>7.04</v>
      </c>
      <c r="L20" s="483">
        <v>5.73</v>
      </c>
      <c r="M20" s="483">
        <v>0.64</v>
      </c>
      <c r="N20" s="483">
        <v>6.37</v>
      </c>
      <c r="O20" s="483">
        <v>1.25</v>
      </c>
      <c r="P20" s="483">
        <v>0.55999999999999994</v>
      </c>
      <c r="Q20" s="483">
        <v>1.8099999999999996</v>
      </c>
      <c r="R20" s="280">
        <v>38.1</v>
      </c>
      <c r="S20" s="280">
        <v>2.2200000000000002</v>
      </c>
    </row>
    <row r="21" spans="1:19" x14ac:dyDescent="0.25">
      <c r="A21" s="498">
        <v>9</v>
      </c>
      <c r="B21" s="205" t="s">
        <v>904</v>
      </c>
      <c r="C21" s="426">
        <v>18.04</v>
      </c>
      <c r="D21" s="522">
        <v>2</v>
      </c>
      <c r="E21" s="284">
        <v>20.04</v>
      </c>
      <c r="F21" s="284">
        <v>0.78</v>
      </c>
      <c r="G21" s="284">
        <v>1.71</v>
      </c>
      <c r="H21" s="483">
        <v>2.4900000000000002</v>
      </c>
      <c r="I21" s="284">
        <v>17.25</v>
      </c>
      <c r="J21" s="284">
        <v>0.95</v>
      </c>
      <c r="K21" s="284">
        <v>18.2</v>
      </c>
      <c r="L21" s="483">
        <v>16.97</v>
      </c>
      <c r="M21" s="483">
        <v>1.88</v>
      </c>
      <c r="N21" s="483">
        <v>18.849999999999998</v>
      </c>
      <c r="O21" s="483">
        <v>1.0600000000000023</v>
      </c>
      <c r="P21" s="483">
        <v>0.78000000000000025</v>
      </c>
      <c r="Q21" s="483">
        <v>1.8399999999999999</v>
      </c>
      <c r="R21" s="280">
        <v>0</v>
      </c>
      <c r="S21" s="280">
        <v>0</v>
      </c>
    </row>
    <row r="22" spans="1:19" x14ac:dyDescent="0.25">
      <c r="A22" s="498">
        <v>10</v>
      </c>
      <c r="B22" s="205" t="s">
        <v>905</v>
      </c>
      <c r="C22" s="426">
        <v>33.76</v>
      </c>
      <c r="D22" s="426">
        <v>3.74</v>
      </c>
      <c r="E22" s="284">
        <v>37.5</v>
      </c>
      <c r="F22" s="284">
        <v>1.46</v>
      </c>
      <c r="G22" s="284">
        <v>3.18</v>
      </c>
      <c r="H22" s="483">
        <v>4.6400000000000006</v>
      </c>
      <c r="I22" s="284">
        <v>32.42</v>
      </c>
      <c r="J22" s="284">
        <v>1.77</v>
      </c>
      <c r="K22" s="284">
        <v>34.190000000000005</v>
      </c>
      <c r="L22" s="483">
        <v>31.6</v>
      </c>
      <c r="M22" s="483">
        <v>3.51</v>
      </c>
      <c r="N22" s="483">
        <v>35.11</v>
      </c>
      <c r="O22" s="483">
        <v>2.2800000000000011</v>
      </c>
      <c r="P22" s="483">
        <v>1.4400000000000004</v>
      </c>
      <c r="Q22" s="483">
        <v>3.720000000000006</v>
      </c>
      <c r="R22" s="280">
        <v>16.25</v>
      </c>
      <c r="S22" s="280">
        <v>0.95</v>
      </c>
    </row>
    <row r="23" spans="1:19" x14ac:dyDescent="0.25">
      <c r="A23" s="498">
        <v>11</v>
      </c>
      <c r="B23" s="205" t="s">
        <v>906</v>
      </c>
      <c r="C23" s="426">
        <v>17.16</v>
      </c>
      <c r="D23" s="426">
        <v>1.91</v>
      </c>
      <c r="E23" s="284">
        <v>19.07</v>
      </c>
      <c r="F23" s="284">
        <v>0.74</v>
      </c>
      <c r="G23" s="284">
        <v>1.62</v>
      </c>
      <c r="H23" s="483">
        <v>2.3600000000000003</v>
      </c>
      <c r="I23" s="284">
        <v>16.46</v>
      </c>
      <c r="J23" s="483">
        <v>0.9</v>
      </c>
      <c r="K23" s="284">
        <v>17.36</v>
      </c>
      <c r="L23" s="483">
        <v>16.100000000000001</v>
      </c>
      <c r="M23" s="483">
        <v>1.79</v>
      </c>
      <c r="N23" s="483">
        <v>17.89</v>
      </c>
      <c r="O23" s="483">
        <v>1.0999999999999979</v>
      </c>
      <c r="P23" s="483">
        <v>0.73</v>
      </c>
      <c r="Q23" s="483">
        <v>1.8299999999999983</v>
      </c>
      <c r="R23" s="280">
        <v>30.42</v>
      </c>
      <c r="S23" s="280">
        <v>1.77</v>
      </c>
    </row>
    <row r="24" spans="1:19" x14ac:dyDescent="0.25">
      <c r="A24" s="498">
        <v>12</v>
      </c>
      <c r="B24" s="205" t="s">
        <v>907</v>
      </c>
      <c r="C24" s="426">
        <v>7.58</v>
      </c>
      <c r="D24" s="426">
        <v>0.85</v>
      </c>
      <c r="E24" s="284">
        <v>8.43</v>
      </c>
      <c r="F24" s="284">
        <v>0.33</v>
      </c>
      <c r="G24" s="284">
        <v>0.71</v>
      </c>
      <c r="H24" s="483">
        <v>1.04</v>
      </c>
      <c r="I24" s="284">
        <v>7.83</v>
      </c>
      <c r="J24" s="483">
        <v>0.4</v>
      </c>
      <c r="K24" s="284">
        <v>8.23</v>
      </c>
      <c r="L24" s="483">
        <v>7.2</v>
      </c>
      <c r="M24" s="483">
        <v>0.8</v>
      </c>
      <c r="N24" s="483">
        <v>8</v>
      </c>
      <c r="O24" s="483">
        <v>0.96</v>
      </c>
      <c r="P24" s="483">
        <v>0.30999999999999983</v>
      </c>
      <c r="Q24" s="483">
        <v>1.2699999999999996</v>
      </c>
      <c r="R24" s="280">
        <v>15.46</v>
      </c>
      <c r="S24" s="280">
        <v>0.9</v>
      </c>
    </row>
    <row r="25" spans="1:19" x14ac:dyDescent="0.25">
      <c r="A25" s="498">
        <v>13</v>
      </c>
      <c r="B25" s="205" t="s">
        <v>908</v>
      </c>
      <c r="C25" s="426">
        <v>43.76</v>
      </c>
      <c r="D25" s="426">
        <v>4.8499999999999996</v>
      </c>
      <c r="E25" s="284">
        <v>48.61</v>
      </c>
      <c r="F25" s="284">
        <v>1.9</v>
      </c>
      <c r="G25" s="284">
        <v>4.12</v>
      </c>
      <c r="H25" s="483">
        <v>6.02</v>
      </c>
      <c r="I25" s="284">
        <v>41.43</v>
      </c>
      <c r="J25" s="284">
        <v>2.2999999999999998</v>
      </c>
      <c r="K25" s="284">
        <v>43.73</v>
      </c>
      <c r="L25" s="483">
        <v>41.22</v>
      </c>
      <c r="M25" s="483">
        <v>4.57</v>
      </c>
      <c r="N25" s="483">
        <v>45.79</v>
      </c>
      <c r="O25" s="483">
        <v>2.1099999999999994</v>
      </c>
      <c r="P25" s="483">
        <v>1.8499999999999996</v>
      </c>
      <c r="Q25" s="483">
        <v>3.9600000000000009</v>
      </c>
      <c r="R25" s="280">
        <v>6.83</v>
      </c>
      <c r="S25" s="280">
        <v>0.4</v>
      </c>
    </row>
    <row r="26" spans="1:19" x14ac:dyDescent="0.25">
      <c r="A26" s="498">
        <v>14</v>
      </c>
      <c r="B26" s="205" t="s">
        <v>909</v>
      </c>
      <c r="C26" s="426">
        <v>7.27</v>
      </c>
      <c r="D26" s="426">
        <v>0.8</v>
      </c>
      <c r="E26" s="284">
        <v>8.07</v>
      </c>
      <c r="F26" s="284">
        <v>0.32</v>
      </c>
      <c r="G26" s="284">
        <v>0.69</v>
      </c>
      <c r="H26" s="483">
        <v>1.01</v>
      </c>
      <c r="I26" s="284">
        <v>6.55</v>
      </c>
      <c r="J26" s="284">
        <v>0.38</v>
      </c>
      <c r="K26" s="284">
        <v>6.93</v>
      </c>
      <c r="L26" s="483">
        <v>5.8</v>
      </c>
      <c r="M26" s="483">
        <v>0.64</v>
      </c>
      <c r="N26" s="483">
        <v>6.4399999999999995</v>
      </c>
      <c r="O26" s="483">
        <v>1.0700000000000003</v>
      </c>
      <c r="P26" s="483">
        <v>0.42999999999999983</v>
      </c>
      <c r="Q26" s="483">
        <v>1.5</v>
      </c>
      <c r="R26" s="280">
        <v>39.43</v>
      </c>
      <c r="S26" s="280">
        <v>2.31</v>
      </c>
    </row>
    <row r="27" spans="1:19" x14ac:dyDescent="0.25">
      <c r="A27" s="498">
        <v>15</v>
      </c>
      <c r="B27" s="205" t="s">
        <v>911</v>
      </c>
      <c r="C27" s="426">
        <v>8.7100000000000009</v>
      </c>
      <c r="D27" s="426">
        <v>0.97</v>
      </c>
      <c r="E27" s="284">
        <v>9.6800000000000015</v>
      </c>
      <c r="F27" s="284">
        <v>0.38</v>
      </c>
      <c r="G27" s="284">
        <v>0.82</v>
      </c>
      <c r="H27" s="483">
        <v>1.2</v>
      </c>
      <c r="I27" s="620">
        <v>7.85</v>
      </c>
      <c r="J27" s="284">
        <v>0.46</v>
      </c>
      <c r="K27" s="284">
        <v>8.31</v>
      </c>
      <c r="L27" s="483">
        <v>7.08</v>
      </c>
      <c r="M27" s="483">
        <v>0.79</v>
      </c>
      <c r="N27" s="483">
        <v>7.87</v>
      </c>
      <c r="O27" s="483">
        <v>1.1500000000000004</v>
      </c>
      <c r="P27" s="483">
        <v>0.49</v>
      </c>
      <c r="Q27" s="483">
        <v>1.6399999999999997</v>
      </c>
      <c r="R27" s="280">
        <v>6.55</v>
      </c>
      <c r="S27" s="280">
        <v>0.38</v>
      </c>
    </row>
    <row r="28" spans="1:19" ht="13" x14ac:dyDescent="0.3">
      <c r="A28" s="498">
        <v>16</v>
      </c>
      <c r="B28" s="205" t="s">
        <v>912</v>
      </c>
      <c r="C28" s="426">
        <v>5.34</v>
      </c>
      <c r="D28" s="426">
        <v>0.59</v>
      </c>
      <c r="E28" s="284">
        <v>5.93</v>
      </c>
      <c r="F28" s="621">
        <v>0.23</v>
      </c>
      <c r="G28" s="621">
        <v>0.5</v>
      </c>
      <c r="H28" s="483">
        <v>0.73</v>
      </c>
      <c r="I28" s="284">
        <v>5.83</v>
      </c>
      <c r="J28" s="620">
        <v>0.28000000000000003</v>
      </c>
      <c r="K28" s="284">
        <v>6.11</v>
      </c>
      <c r="L28" s="539">
        <v>4.84</v>
      </c>
      <c r="M28" s="539">
        <v>0.54</v>
      </c>
      <c r="N28" s="483">
        <v>5.38</v>
      </c>
      <c r="O28" s="483">
        <v>1.2200000000000006</v>
      </c>
      <c r="P28" s="483">
        <v>0.24</v>
      </c>
      <c r="Q28" s="483">
        <v>1.46</v>
      </c>
      <c r="R28" s="280">
        <v>7.85</v>
      </c>
      <c r="S28" s="280">
        <v>0.46</v>
      </c>
    </row>
    <row r="29" spans="1:19" s="289" customFormat="1" ht="13" x14ac:dyDescent="0.3">
      <c r="A29" s="518"/>
      <c r="B29" s="534" t="s">
        <v>15</v>
      </c>
      <c r="C29" s="622">
        <v>459.40999999999997</v>
      </c>
      <c r="D29" s="622">
        <v>50.96</v>
      </c>
      <c r="E29" s="621">
        <v>510.37000000000012</v>
      </c>
      <c r="F29" s="541">
        <v>19.909999999999993</v>
      </c>
      <c r="G29" s="534">
        <v>43.559999999999995</v>
      </c>
      <c r="H29" s="540">
        <v>63.47</v>
      </c>
      <c r="I29" s="284">
        <v>428.97</v>
      </c>
      <c r="J29" s="534">
        <v>24.15</v>
      </c>
      <c r="K29" s="621">
        <v>453.12000000000006</v>
      </c>
      <c r="L29" s="534">
        <v>419.7</v>
      </c>
      <c r="M29" s="534">
        <v>46.559999999999995</v>
      </c>
      <c r="N29" s="540">
        <v>466.26000000000005</v>
      </c>
      <c r="O29" s="541">
        <v>29.180000000000007</v>
      </c>
      <c r="P29" s="541">
        <v>21.15</v>
      </c>
      <c r="Q29" s="541">
        <v>50.330000000000013</v>
      </c>
      <c r="R29" s="289">
        <v>4.83</v>
      </c>
      <c r="S29" s="289">
        <v>0.28000000000000003</v>
      </c>
    </row>
    <row r="30" spans="1:19" ht="13" x14ac:dyDescent="0.3">
      <c r="A30" s="593"/>
      <c r="B30" s="288"/>
      <c r="C30" s="288"/>
      <c r="D30" s="288"/>
      <c r="E30" s="286"/>
      <c r="F30" s="286"/>
      <c r="G30" s="286"/>
      <c r="H30" s="286"/>
      <c r="J30" s="286"/>
      <c r="K30" s="286"/>
      <c r="L30" s="286"/>
      <c r="M30" s="286"/>
      <c r="N30" s="286"/>
      <c r="O30" s="286"/>
      <c r="P30" s="286"/>
      <c r="Q30" s="286"/>
      <c r="R30" s="280">
        <f>SUM(R13:R29)</f>
        <v>413.97</v>
      </c>
      <c r="S30" s="280">
        <f>SUM(S13:S29)</f>
        <v>24.149999999999995</v>
      </c>
    </row>
    <row r="31" spans="1:19" ht="14.25" customHeight="1" x14ac:dyDescent="0.25">
      <c r="A31" s="850" t="s">
        <v>664</v>
      </c>
      <c r="B31" s="850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</row>
    <row r="32" spans="1:19" ht="15.75" customHeight="1" x14ac:dyDescent="0.25">
      <c r="A32" s="623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</row>
    <row r="33" spans="1:18" ht="15.75" customHeight="1" x14ac:dyDescent="0.3">
      <c r="A33" s="289" t="s">
        <v>11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P33" s="594"/>
      <c r="Q33" s="594"/>
    </row>
    <row r="34" spans="1:18" ht="12.75" customHeight="1" x14ac:dyDescent="0.3">
      <c r="A34" s="594"/>
      <c r="B34" s="594"/>
      <c r="C34" s="795" t="s">
        <v>895</v>
      </c>
      <c r="D34" s="795"/>
      <c r="E34" s="795"/>
      <c r="F34" s="594"/>
      <c r="G34" s="594"/>
      <c r="H34" s="594"/>
      <c r="I34" s="594"/>
      <c r="J34" s="594"/>
      <c r="K34" s="594"/>
      <c r="L34" s="594"/>
      <c r="M34" s="594"/>
      <c r="N34" s="785" t="s">
        <v>956</v>
      </c>
      <c r="O34" s="785"/>
      <c r="P34" s="785"/>
      <c r="Q34" s="785"/>
    </row>
    <row r="35" spans="1:18" ht="12.75" customHeight="1" x14ac:dyDescent="0.3">
      <c r="A35" s="594"/>
      <c r="B35" s="594"/>
      <c r="C35" s="795" t="s">
        <v>918</v>
      </c>
      <c r="D35" s="795"/>
      <c r="E35" s="795"/>
      <c r="F35" s="594"/>
      <c r="G35" s="594"/>
      <c r="H35" s="594"/>
      <c r="I35" s="594"/>
      <c r="J35" s="594"/>
      <c r="K35" s="594"/>
      <c r="L35" s="594"/>
      <c r="M35" s="594"/>
      <c r="N35" s="785" t="s">
        <v>957</v>
      </c>
      <c r="O35" s="785"/>
      <c r="P35" s="785"/>
      <c r="Q35" s="785"/>
    </row>
    <row r="36" spans="1:18" ht="13" x14ac:dyDescent="0.3">
      <c r="A36" s="289"/>
      <c r="B36" s="289"/>
      <c r="C36" s="786" t="s">
        <v>896</v>
      </c>
      <c r="D36" s="786"/>
      <c r="E36" s="786"/>
      <c r="F36" s="289"/>
      <c r="G36" s="289"/>
      <c r="H36" s="289"/>
      <c r="I36" s="289"/>
      <c r="J36" s="289"/>
      <c r="K36" s="289"/>
      <c r="L36" s="289"/>
      <c r="M36" s="289"/>
      <c r="N36" s="785" t="s">
        <v>958</v>
      </c>
      <c r="O36" s="785"/>
      <c r="P36" s="785"/>
      <c r="Q36" s="785"/>
      <c r="R36" s="388"/>
    </row>
  </sheetData>
  <mergeCells count="21">
    <mergeCell ref="C36:E36"/>
    <mergeCell ref="P1:Q1"/>
    <mergeCell ref="A2:Q2"/>
    <mergeCell ref="A3:Q3"/>
    <mergeCell ref="N9:Q9"/>
    <mergeCell ref="D6:O6"/>
    <mergeCell ref="C34:E34"/>
    <mergeCell ref="C35:E35"/>
    <mergeCell ref="A31:Q31"/>
    <mergeCell ref="N34:Q34"/>
    <mergeCell ref="N35:Q35"/>
    <mergeCell ref="N36:Q36"/>
    <mergeCell ref="R1:R10"/>
    <mergeCell ref="I10:K10"/>
    <mergeCell ref="L10:N10"/>
    <mergeCell ref="O10:Q10"/>
    <mergeCell ref="A8:B8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W40"/>
  <sheetViews>
    <sheetView view="pageBreakPreview" topLeftCell="A4" zoomScale="77" zoomScaleNormal="80" zoomScaleSheetLayoutView="77" workbookViewId="0">
      <selection activeCell="P17" sqref="P17"/>
    </sheetView>
  </sheetViews>
  <sheetFormatPr defaultRowHeight="12.5" x14ac:dyDescent="0.25"/>
  <cols>
    <col min="1" max="1" width="7.1796875" customWidth="1"/>
    <col min="2" max="2" width="15.81640625" customWidth="1"/>
    <col min="3" max="3" width="14.1796875" customWidth="1"/>
    <col min="4" max="4" width="10.54296875" customWidth="1"/>
    <col min="5" max="5" width="9.1796875" customWidth="1"/>
    <col min="6" max="6" width="7.54296875" customWidth="1"/>
    <col min="7" max="7" width="7.453125" bestFit="1" customWidth="1"/>
    <col min="8" max="8" width="9.54296875" customWidth="1"/>
    <col min="17" max="17" width="11.453125" customWidth="1"/>
    <col min="18" max="18" width="11.26953125" customWidth="1"/>
    <col min="19" max="20" width="12.26953125" customWidth="1"/>
    <col min="21" max="21" width="12.453125" customWidth="1"/>
    <col min="22" max="22" width="12.7265625" customWidth="1"/>
  </cols>
  <sheetData>
    <row r="1" spans="1:23" ht="15.5" x14ac:dyDescent="0.35">
      <c r="Q1" s="861" t="s">
        <v>61</v>
      </c>
      <c r="R1" s="861"/>
      <c r="S1" s="861"/>
      <c r="T1" s="861"/>
      <c r="U1" s="861"/>
      <c r="V1" s="861"/>
    </row>
    <row r="3" spans="1:23" ht="15.5" x14ac:dyDescent="0.35">
      <c r="A3" s="818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23" ht="20" x14ac:dyDescent="0.4">
      <c r="A4" s="756" t="s">
        <v>740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37"/>
    </row>
    <row r="5" spans="1:23" ht="15.5" x14ac:dyDescent="0.35">
      <c r="A5" s="872" t="s">
        <v>914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23" ht="13" x14ac:dyDescent="0.3">
      <c r="A6" s="30"/>
      <c r="B6" s="30"/>
      <c r="C6" s="152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8" spans="1:23" ht="15.5" x14ac:dyDescent="0.35">
      <c r="A8" s="694" t="s">
        <v>811</v>
      </c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</row>
    <row r="9" spans="1:23" ht="15.5" x14ac:dyDescent="0.35">
      <c r="A9" s="4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Q9" s="30"/>
      <c r="R9" s="30"/>
      <c r="S9" s="30"/>
      <c r="U9" s="871" t="s">
        <v>215</v>
      </c>
      <c r="V9" s="871"/>
    </row>
    <row r="10" spans="1:23" ht="13" x14ac:dyDescent="0.3">
      <c r="P10" s="819" t="s">
        <v>977</v>
      </c>
      <c r="Q10" s="819"/>
      <c r="R10" s="819"/>
      <c r="S10" s="819"/>
      <c r="T10" s="819"/>
      <c r="U10" s="819"/>
      <c r="V10" s="819"/>
    </row>
    <row r="11" spans="1:23" ht="28.5" customHeight="1" x14ac:dyDescent="0.25">
      <c r="A11" s="859" t="s">
        <v>20</v>
      </c>
      <c r="B11" s="857" t="s">
        <v>195</v>
      </c>
      <c r="C11" s="857" t="s">
        <v>364</v>
      </c>
      <c r="D11" s="857" t="s">
        <v>469</v>
      </c>
      <c r="E11" s="698" t="s">
        <v>851</v>
      </c>
      <c r="F11" s="698"/>
      <c r="G11" s="698"/>
      <c r="H11" s="862" t="s">
        <v>822</v>
      </c>
      <c r="I11" s="863"/>
      <c r="J11" s="864"/>
      <c r="K11" s="865" t="s">
        <v>366</v>
      </c>
      <c r="L11" s="866"/>
      <c r="M11" s="867"/>
      <c r="N11" s="868" t="s">
        <v>149</v>
      </c>
      <c r="O11" s="869"/>
      <c r="P11" s="870"/>
      <c r="Q11" s="772" t="s">
        <v>852</v>
      </c>
      <c r="R11" s="772"/>
      <c r="S11" s="772"/>
      <c r="T11" s="857" t="s">
        <v>237</v>
      </c>
      <c r="U11" s="857" t="s">
        <v>419</v>
      </c>
      <c r="V11" s="857" t="s">
        <v>367</v>
      </c>
    </row>
    <row r="12" spans="1:23" ht="65.25" customHeight="1" x14ac:dyDescent="0.25">
      <c r="A12" s="860"/>
      <c r="B12" s="858"/>
      <c r="C12" s="858"/>
      <c r="D12" s="858"/>
      <c r="E12" s="402" t="s">
        <v>170</v>
      </c>
      <c r="F12" s="402" t="s">
        <v>196</v>
      </c>
      <c r="G12" s="402" t="s">
        <v>15</v>
      </c>
      <c r="H12" s="402" t="s">
        <v>170</v>
      </c>
      <c r="I12" s="402" t="s">
        <v>196</v>
      </c>
      <c r="J12" s="402" t="s">
        <v>15</v>
      </c>
      <c r="K12" s="402" t="s">
        <v>170</v>
      </c>
      <c r="L12" s="402" t="s">
        <v>196</v>
      </c>
      <c r="M12" s="402" t="s">
        <v>15</v>
      </c>
      <c r="N12" s="402" t="s">
        <v>170</v>
      </c>
      <c r="O12" s="402" t="s">
        <v>196</v>
      </c>
      <c r="P12" s="402" t="s">
        <v>15</v>
      </c>
      <c r="Q12" s="514" t="s">
        <v>965</v>
      </c>
      <c r="R12" s="514" t="s">
        <v>964</v>
      </c>
      <c r="S12" s="514" t="s">
        <v>963</v>
      </c>
      <c r="T12" s="858"/>
      <c r="U12" s="858"/>
      <c r="V12" s="858"/>
    </row>
    <row r="13" spans="1:23" x14ac:dyDescent="0.25">
      <c r="A13" s="151">
        <v>1</v>
      </c>
      <c r="B13" s="99">
        <v>2</v>
      </c>
      <c r="C13" s="8">
        <v>3</v>
      </c>
      <c r="D13" s="99">
        <v>4</v>
      </c>
      <c r="E13" s="99">
        <v>5</v>
      </c>
      <c r="F13" s="8">
        <v>6</v>
      </c>
      <c r="G13" s="99">
        <v>7</v>
      </c>
      <c r="H13" s="99">
        <v>8</v>
      </c>
      <c r="I13" s="8">
        <v>9</v>
      </c>
      <c r="J13" s="99">
        <v>10</v>
      </c>
      <c r="K13" s="99">
        <v>11</v>
      </c>
      <c r="L13" s="8">
        <v>12</v>
      </c>
      <c r="M13" s="99">
        <v>13</v>
      </c>
      <c r="N13" s="99">
        <v>14</v>
      </c>
      <c r="O13" s="8">
        <v>15</v>
      </c>
      <c r="P13" s="99">
        <v>16</v>
      </c>
      <c r="Q13" s="99">
        <v>17</v>
      </c>
      <c r="R13" s="8">
        <v>18</v>
      </c>
      <c r="S13" s="99">
        <v>19</v>
      </c>
      <c r="T13" s="99">
        <v>20</v>
      </c>
      <c r="U13" s="8">
        <v>21</v>
      </c>
      <c r="V13" s="99">
        <v>22</v>
      </c>
    </row>
    <row r="14" spans="1:23" x14ac:dyDescent="0.25">
      <c r="A14" s="8">
        <v>1</v>
      </c>
      <c r="B14" s="9" t="s">
        <v>897</v>
      </c>
      <c r="C14" s="9">
        <f>410+380</f>
        <v>790</v>
      </c>
      <c r="D14" s="9">
        <f>331+263</f>
        <v>594</v>
      </c>
      <c r="E14" s="414">
        <v>76.319999999999993</v>
      </c>
      <c r="F14" s="414">
        <v>8.48</v>
      </c>
      <c r="G14" s="414">
        <f>SUM(E14:F14)</f>
        <v>84.8</v>
      </c>
      <c r="H14" s="414">
        <v>12.37</v>
      </c>
      <c r="I14" s="414">
        <v>20.059999999999999</v>
      </c>
      <c r="J14" s="414">
        <f>SUM(H14:I14)</f>
        <v>32.43</v>
      </c>
      <c r="K14" s="414">
        <v>63.95</v>
      </c>
      <c r="L14" s="414">
        <v>4.1399999999999997</v>
      </c>
      <c r="M14" s="414">
        <f>SUM(K14:L14)</f>
        <v>68.09</v>
      </c>
      <c r="N14" s="414">
        <v>52.96</v>
      </c>
      <c r="O14" s="414">
        <v>5.88</v>
      </c>
      <c r="P14" s="414">
        <f>SUM(N14:O14)</f>
        <v>58.84</v>
      </c>
      <c r="Q14" s="414">
        <f>H14+K14-N14</f>
        <v>23.360000000000007</v>
      </c>
      <c r="R14" s="414">
        <f t="shared" ref="R14:S29" si="0">I14+L14-O14</f>
        <v>18.32</v>
      </c>
      <c r="S14" s="414">
        <f t="shared" si="0"/>
        <v>41.680000000000007</v>
      </c>
      <c r="T14" s="399" t="s">
        <v>934</v>
      </c>
      <c r="U14" s="205"/>
      <c r="V14" s="205"/>
      <c r="W14">
        <v>63.95</v>
      </c>
    </row>
    <row r="15" spans="1:23" x14ac:dyDescent="0.25">
      <c r="A15" s="8">
        <v>2</v>
      </c>
      <c r="B15" s="9" t="s">
        <v>898</v>
      </c>
      <c r="C15" s="9">
        <v>693</v>
      </c>
      <c r="D15" s="9">
        <v>601</v>
      </c>
      <c r="E15" s="414">
        <v>62.37</v>
      </c>
      <c r="F15" s="414">
        <v>6.93</v>
      </c>
      <c r="G15" s="414">
        <f t="shared" ref="G15:G29" si="1">SUM(E15:F15)</f>
        <v>69.3</v>
      </c>
      <c r="H15" s="414">
        <v>10.11</v>
      </c>
      <c r="I15" s="414">
        <v>16.399999999999999</v>
      </c>
      <c r="J15" s="414">
        <f t="shared" ref="J15:J29" si="2">SUM(H15:I15)</f>
        <v>26.509999999999998</v>
      </c>
      <c r="K15" s="414">
        <v>52.26</v>
      </c>
      <c r="L15" s="414">
        <v>3.39</v>
      </c>
      <c r="M15" s="414">
        <f t="shared" ref="M15:M29" si="3">SUM(K15:L15)</f>
        <v>55.65</v>
      </c>
      <c r="N15" s="414">
        <v>54.09</v>
      </c>
      <c r="O15" s="414">
        <v>6.01</v>
      </c>
      <c r="P15" s="414">
        <f t="shared" ref="P15:P29" si="4">SUM(N15:O15)</f>
        <v>60.1</v>
      </c>
      <c r="Q15" s="414">
        <f t="shared" ref="Q15:Q29" si="5">H15+K15-N15</f>
        <v>8.279999999999994</v>
      </c>
      <c r="R15" s="414">
        <f t="shared" si="0"/>
        <v>13.78</v>
      </c>
      <c r="S15" s="414">
        <f t="shared" si="0"/>
        <v>22.059999999999995</v>
      </c>
      <c r="T15" s="399" t="s">
        <v>934</v>
      </c>
      <c r="U15" s="205"/>
      <c r="V15" s="205"/>
      <c r="W15">
        <v>52.26</v>
      </c>
    </row>
    <row r="16" spans="1:23" ht="13.5" customHeight="1" x14ac:dyDescent="0.25">
      <c r="A16" s="8">
        <v>3</v>
      </c>
      <c r="B16" s="9" t="s">
        <v>910</v>
      </c>
      <c r="C16" s="9">
        <v>330</v>
      </c>
      <c r="D16" s="9">
        <v>188</v>
      </c>
      <c r="E16" s="414">
        <v>29.7</v>
      </c>
      <c r="F16" s="414">
        <v>3.3</v>
      </c>
      <c r="G16" s="414">
        <f t="shared" si="1"/>
        <v>33</v>
      </c>
      <c r="H16" s="414">
        <v>4.8099999999999996</v>
      </c>
      <c r="I16" s="414">
        <v>7.81</v>
      </c>
      <c r="J16" s="414">
        <f t="shared" si="2"/>
        <v>12.62</v>
      </c>
      <c r="K16" s="414">
        <v>24.89</v>
      </c>
      <c r="L16" s="414">
        <v>1.61</v>
      </c>
      <c r="M16" s="414">
        <f t="shared" si="3"/>
        <v>26.5</v>
      </c>
      <c r="N16" s="414">
        <v>16.850000000000001</v>
      </c>
      <c r="O16" s="414">
        <v>1.87</v>
      </c>
      <c r="P16" s="414">
        <f t="shared" si="4"/>
        <v>18.720000000000002</v>
      </c>
      <c r="Q16" s="414">
        <f t="shared" si="5"/>
        <v>12.849999999999998</v>
      </c>
      <c r="R16" s="414">
        <f t="shared" si="0"/>
        <v>7.55</v>
      </c>
      <c r="S16" s="414">
        <f t="shared" si="0"/>
        <v>20.399999999999995</v>
      </c>
      <c r="T16" s="399" t="s">
        <v>934</v>
      </c>
      <c r="U16" s="205"/>
      <c r="V16" s="205"/>
      <c r="W16">
        <v>24.89</v>
      </c>
    </row>
    <row r="17" spans="1:23" x14ac:dyDescent="0.25">
      <c r="A17" s="8">
        <v>4</v>
      </c>
      <c r="B17" s="9" t="s">
        <v>899</v>
      </c>
      <c r="C17" s="9">
        <v>470</v>
      </c>
      <c r="D17" s="9">
        <v>462</v>
      </c>
      <c r="E17" s="414">
        <v>37.799999999999997</v>
      </c>
      <c r="F17" s="414">
        <v>4.2</v>
      </c>
      <c r="G17" s="414">
        <f t="shared" si="1"/>
        <v>42</v>
      </c>
      <c r="H17" s="414">
        <v>6.13</v>
      </c>
      <c r="I17" s="414">
        <v>9.94</v>
      </c>
      <c r="J17" s="414">
        <f t="shared" si="2"/>
        <v>16.07</v>
      </c>
      <c r="K17" s="414">
        <v>31.68</v>
      </c>
      <c r="L17" s="414">
        <v>2.0499999999999998</v>
      </c>
      <c r="M17" s="414">
        <f t="shared" si="3"/>
        <v>33.729999999999997</v>
      </c>
      <c r="N17" s="414">
        <v>41.07</v>
      </c>
      <c r="O17" s="414">
        <v>4.57</v>
      </c>
      <c r="P17" s="414">
        <f t="shared" si="4"/>
        <v>45.64</v>
      </c>
      <c r="Q17" s="414">
        <f t="shared" si="5"/>
        <v>-3.259999999999998</v>
      </c>
      <c r="R17" s="414">
        <f t="shared" si="0"/>
        <v>7.4199999999999982</v>
      </c>
      <c r="S17" s="414">
        <f t="shared" si="0"/>
        <v>4.1599999999999966</v>
      </c>
      <c r="T17" s="399" t="s">
        <v>934</v>
      </c>
      <c r="U17" s="205"/>
      <c r="V17" s="205"/>
      <c r="W17">
        <v>31.68</v>
      </c>
    </row>
    <row r="18" spans="1:23" x14ac:dyDescent="0.25">
      <c r="A18" s="8">
        <v>5</v>
      </c>
      <c r="B18" s="9" t="s">
        <v>900</v>
      </c>
      <c r="C18" s="9">
        <v>320</v>
      </c>
      <c r="D18" s="9">
        <v>199</v>
      </c>
      <c r="E18" s="414">
        <v>28.8</v>
      </c>
      <c r="F18" s="414">
        <v>3.2</v>
      </c>
      <c r="G18" s="414">
        <f t="shared" si="1"/>
        <v>32</v>
      </c>
      <c r="H18" s="414">
        <v>4.67</v>
      </c>
      <c r="I18" s="414">
        <v>7.57</v>
      </c>
      <c r="J18" s="414">
        <f t="shared" si="2"/>
        <v>12.24</v>
      </c>
      <c r="K18" s="414">
        <v>24.13</v>
      </c>
      <c r="L18" s="414">
        <v>1.56</v>
      </c>
      <c r="M18" s="414">
        <f t="shared" si="3"/>
        <v>25.689999999999998</v>
      </c>
      <c r="N18" s="414">
        <v>17.62</v>
      </c>
      <c r="O18" s="414">
        <v>1.96</v>
      </c>
      <c r="P18" s="414">
        <f t="shared" si="4"/>
        <v>19.580000000000002</v>
      </c>
      <c r="Q18" s="414">
        <f t="shared" si="5"/>
        <v>11.179999999999996</v>
      </c>
      <c r="R18" s="414">
        <f t="shared" si="0"/>
        <v>7.1700000000000008</v>
      </c>
      <c r="S18" s="414">
        <f t="shared" si="0"/>
        <v>18.349999999999998</v>
      </c>
      <c r="T18" s="399" t="s">
        <v>934</v>
      </c>
      <c r="U18" s="205"/>
      <c r="V18" s="205"/>
      <c r="W18">
        <v>24.13</v>
      </c>
    </row>
    <row r="19" spans="1:23" ht="16.5" customHeight="1" x14ac:dyDescent="0.25">
      <c r="A19" s="8">
        <v>6</v>
      </c>
      <c r="B19" s="9" t="s">
        <v>901</v>
      </c>
      <c r="C19" s="9">
        <v>593</v>
      </c>
      <c r="D19" s="9">
        <v>391</v>
      </c>
      <c r="E19" s="414">
        <v>53.37</v>
      </c>
      <c r="F19" s="414">
        <v>5.93</v>
      </c>
      <c r="G19" s="414">
        <f t="shared" si="1"/>
        <v>59.3</v>
      </c>
      <c r="H19" s="414">
        <v>8.65</v>
      </c>
      <c r="I19" s="414">
        <v>14.03</v>
      </c>
      <c r="J19" s="414">
        <f t="shared" si="2"/>
        <v>22.68</v>
      </c>
      <c r="K19" s="414">
        <v>44.72</v>
      </c>
      <c r="L19" s="414">
        <v>2.9</v>
      </c>
      <c r="M19" s="414">
        <f t="shared" si="3"/>
        <v>47.62</v>
      </c>
      <c r="N19" s="414">
        <v>35.1</v>
      </c>
      <c r="O19" s="414">
        <v>3.9</v>
      </c>
      <c r="P19" s="414">
        <f t="shared" si="4"/>
        <v>39</v>
      </c>
      <c r="Q19" s="414">
        <f t="shared" si="5"/>
        <v>18.269999999999996</v>
      </c>
      <c r="R19" s="414">
        <f t="shared" si="0"/>
        <v>13.03</v>
      </c>
      <c r="S19" s="414">
        <f t="shared" si="0"/>
        <v>31.299999999999997</v>
      </c>
      <c r="T19" s="399" t="s">
        <v>934</v>
      </c>
      <c r="U19" s="205"/>
      <c r="V19" s="205"/>
      <c r="W19">
        <v>44.72</v>
      </c>
    </row>
    <row r="20" spans="1:23" x14ac:dyDescent="0.25">
      <c r="A20" s="8">
        <v>7</v>
      </c>
      <c r="B20" s="9" t="s">
        <v>902</v>
      </c>
      <c r="C20" s="9">
        <v>513</v>
      </c>
      <c r="D20" s="9">
        <v>527</v>
      </c>
      <c r="E20" s="414">
        <v>46.17</v>
      </c>
      <c r="F20" s="414">
        <v>5.13</v>
      </c>
      <c r="G20" s="414">
        <f t="shared" si="1"/>
        <v>51.300000000000004</v>
      </c>
      <c r="H20" s="414">
        <v>7.47</v>
      </c>
      <c r="I20" s="414">
        <v>12.14</v>
      </c>
      <c r="J20" s="414">
        <f t="shared" si="2"/>
        <v>19.61</v>
      </c>
      <c r="K20" s="414">
        <v>38.69</v>
      </c>
      <c r="L20" s="414">
        <v>2.5099999999999998</v>
      </c>
      <c r="M20" s="414">
        <f t="shared" si="3"/>
        <v>41.199999999999996</v>
      </c>
      <c r="N20" s="414">
        <v>47.43</v>
      </c>
      <c r="O20" s="414">
        <v>5.27</v>
      </c>
      <c r="P20" s="414">
        <f t="shared" si="4"/>
        <v>52.7</v>
      </c>
      <c r="Q20" s="414">
        <f t="shared" si="5"/>
        <v>-1.2700000000000031</v>
      </c>
      <c r="R20" s="414">
        <f t="shared" si="0"/>
        <v>9.3800000000000008</v>
      </c>
      <c r="S20" s="414">
        <f t="shared" si="0"/>
        <v>8.1099999999999923</v>
      </c>
      <c r="T20" s="399" t="s">
        <v>934</v>
      </c>
      <c r="U20" s="205"/>
      <c r="V20" s="205"/>
      <c r="W20">
        <v>38.69</v>
      </c>
    </row>
    <row r="21" spans="1:23" x14ac:dyDescent="0.25">
      <c r="A21" s="8">
        <v>8</v>
      </c>
      <c r="B21" s="9" t="s">
        <v>903</v>
      </c>
      <c r="C21" s="9">
        <v>350</v>
      </c>
      <c r="D21" s="9">
        <v>258</v>
      </c>
      <c r="E21" s="414">
        <v>31.5</v>
      </c>
      <c r="F21" s="414">
        <v>3.5</v>
      </c>
      <c r="G21" s="414">
        <f t="shared" si="1"/>
        <v>35</v>
      </c>
      <c r="H21" s="414">
        <v>5.1100000000000003</v>
      </c>
      <c r="I21" s="414">
        <v>8.27</v>
      </c>
      <c r="J21" s="414">
        <f t="shared" si="2"/>
        <v>13.379999999999999</v>
      </c>
      <c r="K21" s="414">
        <v>26.4</v>
      </c>
      <c r="L21" s="414">
        <v>1.71</v>
      </c>
      <c r="M21" s="414">
        <f t="shared" si="3"/>
        <v>28.11</v>
      </c>
      <c r="N21" s="414">
        <v>23.22</v>
      </c>
      <c r="O21" s="414">
        <v>2.58</v>
      </c>
      <c r="P21" s="414">
        <f t="shared" si="4"/>
        <v>25.799999999999997</v>
      </c>
      <c r="Q21" s="414">
        <f t="shared" si="5"/>
        <v>8.2899999999999991</v>
      </c>
      <c r="R21" s="414">
        <f t="shared" si="0"/>
        <v>7.4</v>
      </c>
      <c r="S21" s="414">
        <f t="shared" si="0"/>
        <v>15.689999999999998</v>
      </c>
      <c r="T21" s="399" t="s">
        <v>934</v>
      </c>
      <c r="U21" s="205"/>
      <c r="V21" s="205"/>
      <c r="W21">
        <v>26.4</v>
      </c>
    </row>
    <row r="22" spans="1:23" x14ac:dyDescent="0.25">
      <c r="A22" s="8">
        <v>9</v>
      </c>
      <c r="B22" s="9" t="s">
        <v>904</v>
      </c>
      <c r="C22" s="9">
        <v>646</v>
      </c>
      <c r="D22" s="9">
        <v>594</v>
      </c>
      <c r="E22" s="414">
        <v>58.14</v>
      </c>
      <c r="F22" s="414">
        <v>6.46</v>
      </c>
      <c r="G22" s="414">
        <f t="shared" si="1"/>
        <v>64.599999999999994</v>
      </c>
      <c r="H22" s="414">
        <v>9.42</v>
      </c>
      <c r="I22" s="414">
        <v>15.3</v>
      </c>
      <c r="J22" s="414">
        <f t="shared" si="2"/>
        <v>24.72</v>
      </c>
      <c r="K22" s="414">
        <v>48.72</v>
      </c>
      <c r="L22" s="414">
        <v>3.16</v>
      </c>
      <c r="M22" s="414">
        <f t="shared" si="3"/>
        <v>51.879999999999995</v>
      </c>
      <c r="N22" s="414">
        <v>53.37</v>
      </c>
      <c r="O22" s="414">
        <v>5.93</v>
      </c>
      <c r="P22" s="414">
        <f t="shared" si="4"/>
        <v>59.3</v>
      </c>
      <c r="Q22" s="414">
        <f t="shared" si="5"/>
        <v>4.7700000000000031</v>
      </c>
      <c r="R22" s="414">
        <f t="shared" si="0"/>
        <v>12.530000000000001</v>
      </c>
      <c r="S22" s="414">
        <f t="shared" si="0"/>
        <v>17.299999999999997</v>
      </c>
      <c r="T22" s="399" t="s">
        <v>934</v>
      </c>
      <c r="U22" s="205"/>
      <c r="V22" s="205"/>
      <c r="W22">
        <v>48.72</v>
      </c>
    </row>
    <row r="23" spans="1:23" x14ac:dyDescent="0.25">
      <c r="A23" s="8">
        <v>10</v>
      </c>
      <c r="B23" s="9" t="s">
        <v>905</v>
      </c>
      <c r="C23" s="9">
        <v>750</v>
      </c>
      <c r="D23" s="9">
        <v>682</v>
      </c>
      <c r="E23" s="414">
        <v>67.5</v>
      </c>
      <c r="F23" s="414">
        <v>7.5</v>
      </c>
      <c r="G23" s="414">
        <f t="shared" si="1"/>
        <v>75</v>
      </c>
      <c r="H23" s="414">
        <v>10.94</v>
      </c>
      <c r="I23" s="414">
        <v>17.739999999999998</v>
      </c>
      <c r="J23" s="414">
        <f t="shared" si="2"/>
        <v>28.68</v>
      </c>
      <c r="K23" s="414">
        <v>56.56</v>
      </c>
      <c r="L23" s="414">
        <v>3.66</v>
      </c>
      <c r="M23" s="414">
        <f t="shared" si="3"/>
        <v>60.22</v>
      </c>
      <c r="N23" s="414">
        <v>61.38</v>
      </c>
      <c r="O23" s="414">
        <v>6.82</v>
      </c>
      <c r="P23" s="414">
        <f t="shared" si="4"/>
        <v>68.2</v>
      </c>
      <c r="Q23" s="414">
        <f t="shared" si="5"/>
        <v>6.1199999999999974</v>
      </c>
      <c r="R23" s="414">
        <f t="shared" si="0"/>
        <v>14.579999999999998</v>
      </c>
      <c r="S23" s="414">
        <f t="shared" si="0"/>
        <v>20.700000000000003</v>
      </c>
      <c r="T23" s="399" t="s">
        <v>934</v>
      </c>
      <c r="U23" s="205"/>
      <c r="V23" s="205"/>
      <c r="W23">
        <v>56.56</v>
      </c>
    </row>
    <row r="24" spans="1:23" x14ac:dyDescent="0.25">
      <c r="A24" s="8">
        <v>11</v>
      </c>
      <c r="B24" s="9" t="s">
        <v>906</v>
      </c>
      <c r="C24" s="9">
        <v>375</v>
      </c>
      <c r="D24" s="9">
        <v>386</v>
      </c>
      <c r="E24" s="414">
        <v>33.75</v>
      </c>
      <c r="F24" s="414">
        <v>3.75</v>
      </c>
      <c r="G24" s="414">
        <f t="shared" si="1"/>
        <v>37.5</v>
      </c>
      <c r="H24" s="414">
        <v>5.47</v>
      </c>
      <c r="I24" s="414">
        <v>8.8699999999999992</v>
      </c>
      <c r="J24" s="414">
        <f t="shared" si="2"/>
        <v>14.34</v>
      </c>
      <c r="K24" s="414">
        <v>28.28</v>
      </c>
      <c r="L24" s="414">
        <v>1.83</v>
      </c>
      <c r="M24" s="414">
        <f t="shared" si="3"/>
        <v>30.11</v>
      </c>
      <c r="N24" s="414">
        <v>34.74</v>
      </c>
      <c r="O24" s="414">
        <v>3.86</v>
      </c>
      <c r="P24" s="414">
        <f t="shared" si="4"/>
        <v>38.6</v>
      </c>
      <c r="Q24" s="414">
        <f t="shared" si="5"/>
        <v>-0.99000000000000199</v>
      </c>
      <c r="R24" s="414">
        <f t="shared" si="0"/>
        <v>6.84</v>
      </c>
      <c r="S24" s="414">
        <f t="shared" si="0"/>
        <v>5.8500000000000014</v>
      </c>
      <c r="T24" s="399" t="s">
        <v>934</v>
      </c>
      <c r="U24" s="205"/>
      <c r="V24" s="205"/>
      <c r="W24">
        <v>28.28</v>
      </c>
    </row>
    <row r="25" spans="1:23" x14ac:dyDescent="0.25">
      <c r="A25" s="8">
        <v>12</v>
      </c>
      <c r="B25" s="9" t="s">
        <v>907</v>
      </c>
      <c r="C25" s="9">
        <v>230</v>
      </c>
      <c r="D25" s="9">
        <v>214</v>
      </c>
      <c r="E25" s="414">
        <v>20.7</v>
      </c>
      <c r="F25" s="414">
        <v>2.2999999999999998</v>
      </c>
      <c r="G25" s="414">
        <f t="shared" si="1"/>
        <v>23</v>
      </c>
      <c r="H25" s="414">
        <v>3.36</v>
      </c>
      <c r="I25" s="414">
        <v>5.44</v>
      </c>
      <c r="J25" s="414">
        <f t="shared" si="2"/>
        <v>8.8000000000000007</v>
      </c>
      <c r="K25" s="414">
        <v>17.350000000000001</v>
      </c>
      <c r="L25" s="414">
        <v>1.1200000000000001</v>
      </c>
      <c r="M25" s="414">
        <f t="shared" si="3"/>
        <v>18.470000000000002</v>
      </c>
      <c r="N25" s="414">
        <v>19.260000000000002</v>
      </c>
      <c r="O25" s="414">
        <v>2.14</v>
      </c>
      <c r="P25" s="414">
        <f t="shared" si="4"/>
        <v>21.400000000000002</v>
      </c>
      <c r="Q25" s="414">
        <f t="shared" si="5"/>
        <v>1.4499999999999993</v>
      </c>
      <c r="R25" s="414">
        <f t="shared" si="0"/>
        <v>4.42</v>
      </c>
      <c r="S25" s="414">
        <f t="shared" si="0"/>
        <v>5.870000000000001</v>
      </c>
      <c r="T25" s="399" t="s">
        <v>934</v>
      </c>
      <c r="U25" s="205"/>
      <c r="V25" s="205"/>
      <c r="W25">
        <v>17.350000000000001</v>
      </c>
    </row>
    <row r="26" spans="1:23" ht="16.5" customHeight="1" x14ac:dyDescent="0.25">
      <c r="A26" s="8">
        <v>13</v>
      </c>
      <c r="B26" s="9" t="s">
        <v>908</v>
      </c>
      <c r="C26" s="9">
        <v>662</v>
      </c>
      <c r="D26" s="9">
        <v>636</v>
      </c>
      <c r="E26" s="414">
        <v>59.58</v>
      </c>
      <c r="F26" s="414">
        <v>6.62</v>
      </c>
      <c r="G26" s="414">
        <f t="shared" si="1"/>
        <v>66.2</v>
      </c>
      <c r="H26" s="414">
        <v>9.66</v>
      </c>
      <c r="I26" s="414">
        <v>15.66</v>
      </c>
      <c r="J26" s="414">
        <f t="shared" si="2"/>
        <v>25.32</v>
      </c>
      <c r="K26" s="414">
        <v>49.93</v>
      </c>
      <c r="L26" s="414">
        <v>3.23</v>
      </c>
      <c r="M26" s="414">
        <f t="shared" si="3"/>
        <v>53.16</v>
      </c>
      <c r="N26" s="414">
        <v>57.24</v>
      </c>
      <c r="O26" s="414">
        <v>6.36</v>
      </c>
      <c r="P26" s="414">
        <f t="shared" si="4"/>
        <v>63.6</v>
      </c>
      <c r="Q26" s="414">
        <f t="shared" si="5"/>
        <v>2.3500000000000014</v>
      </c>
      <c r="R26" s="414">
        <f t="shared" si="0"/>
        <v>12.530000000000001</v>
      </c>
      <c r="S26" s="414">
        <f t="shared" si="0"/>
        <v>14.879999999999988</v>
      </c>
      <c r="T26" s="399" t="s">
        <v>934</v>
      </c>
      <c r="U26" s="205"/>
      <c r="V26" s="205"/>
      <c r="W26">
        <v>49.93</v>
      </c>
    </row>
    <row r="27" spans="1:23" x14ac:dyDescent="0.25">
      <c r="A27" s="8">
        <v>14</v>
      </c>
      <c r="B27" s="9" t="s">
        <v>909</v>
      </c>
      <c r="C27" s="9">
        <v>350</v>
      </c>
      <c r="D27" s="9">
        <v>171</v>
      </c>
      <c r="E27" s="414">
        <v>31.5</v>
      </c>
      <c r="F27" s="414">
        <v>3.5</v>
      </c>
      <c r="G27" s="414">
        <f t="shared" si="1"/>
        <v>35</v>
      </c>
      <c r="H27" s="414">
        <v>5.1100000000000003</v>
      </c>
      <c r="I27" s="414">
        <v>8.2799999999999994</v>
      </c>
      <c r="J27" s="414">
        <f t="shared" si="2"/>
        <v>13.39</v>
      </c>
      <c r="K27" s="414">
        <v>26.4</v>
      </c>
      <c r="L27" s="414">
        <v>1.71</v>
      </c>
      <c r="M27" s="414">
        <f t="shared" si="3"/>
        <v>28.11</v>
      </c>
      <c r="N27" s="414">
        <v>15.39</v>
      </c>
      <c r="O27" s="414">
        <v>1.71</v>
      </c>
      <c r="P27" s="414">
        <f t="shared" si="4"/>
        <v>17.100000000000001</v>
      </c>
      <c r="Q27" s="414">
        <f t="shared" si="5"/>
        <v>16.119999999999997</v>
      </c>
      <c r="R27" s="414">
        <f t="shared" si="0"/>
        <v>8.2799999999999976</v>
      </c>
      <c r="S27" s="414">
        <f t="shared" si="0"/>
        <v>24.4</v>
      </c>
      <c r="T27" s="399" t="s">
        <v>934</v>
      </c>
      <c r="U27" s="205"/>
      <c r="V27" s="205"/>
      <c r="W27">
        <v>26.4</v>
      </c>
    </row>
    <row r="28" spans="1:23" x14ac:dyDescent="0.25">
      <c r="A28" s="8">
        <v>15</v>
      </c>
      <c r="B28" s="9" t="s">
        <v>911</v>
      </c>
      <c r="C28" s="9">
        <v>265</v>
      </c>
      <c r="D28" s="9">
        <v>243</v>
      </c>
      <c r="E28" s="414">
        <v>23.13</v>
      </c>
      <c r="F28" s="414">
        <v>2.57</v>
      </c>
      <c r="G28" s="414">
        <f t="shared" si="1"/>
        <v>25.7</v>
      </c>
      <c r="H28" s="414">
        <v>3.75</v>
      </c>
      <c r="I28" s="414">
        <v>6.08</v>
      </c>
      <c r="J28" s="414">
        <f t="shared" si="2"/>
        <v>9.83</v>
      </c>
      <c r="K28" s="414">
        <v>19.38</v>
      </c>
      <c r="L28" s="414">
        <v>1.26</v>
      </c>
      <c r="M28" s="414">
        <f t="shared" si="3"/>
        <v>20.64</v>
      </c>
      <c r="N28" s="414">
        <v>21.87</v>
      </c>
      <c r="O28" s="414">
        <v>2.4300000000000002</v>
      </c>
      <c r="P28" s="414">
        <f t="shared" si="4"/>
        <v>24.3</v>
      </c>
      <c r="Q28" s="414">
        <f t="shared" si="5"/>
        <v>1.259999999999998</v>
      </c>
      <c r="R28" s="414">
        <f t="shared" si="0"/>
        <v>4.91</v>
      </c>
      <c r="S28" s="414">
        <f t="shared" si="0"/>
        <v>6.1699999999999982</v>
      </c>
      <c r="T28" s="399" t="s">
        <v>934</v>
      </c>
      <c r="U28" s="205"/>
      <c r="V28" s="205"/>
      <c r="W28">
        <v>19.38</v>
      </c>
    </row>
    <row r="29" spans="1:23" x14ac:dyDescent="0.25">
      <c r="A29" s="8">
        <v>16</v>
      </c>
      <c r="B29" s="9" t="s">
        <v>912</v>
      </c>
      <c r="C29" s="9">
        <v>150</v>
      </c>
      <c r="D29" s="9">
        <v>131</v>
      </c>
      <c r="E29" s="414">
        <v>13.5</v>
      </c>
      <c r="F29" s="414">
        <v>1.5</v>
      </c>
      <c r="G29" s="414">
        <f t="shared" si="1"/>
        <v>15</v>
      </c>
      <c r="H29" s="414">
        <v>2.19</v>
      </c>
      <c r="I29" s="414">
        <v>3.55</v>
      </c>
      <c r="J29" s="414">
        <f t="shared" si="2"/>
        <v>5.74</v>
      </c>
      <c r="K29" s="414">
        <v>11.31</v>
      </c>
      <c r="L29" s="414">
        <v>0.74</v>
      </c>
      <c r="M29" s="414">
        <f t="shared" si="3"/>
        <v>12.05</v>
      </c>
      <c r="N29" s="414">
        <v>11.79</v>
      </c>
      <c r="O29" s="414">
        <v>1.31</v>
      </c>
      <c r="P29" s="414">
        <f t="shared" si="4"/>
        <v>13.1</v>
      </c>
      <c r="Q29" s="414">
        <f t="shared" si="5"/>
        <v>1.7100000000000009</v>
      </c>
      <c r="R29" s="414">
        <f t="shared" si="0"/>
        <v>2.98</v>
      </c>
      <c r="S29" s="414">
        <f t="shared" si="0"/>
        <v>4.6899999999999995</v>
      </c>
      <c r="T29" s="399" t="s">
        <v>934</v>
      </c>
      <c r="U29" s="205"/>
      <c r="V29" s="205"/>
      <c r="W29">
        <v>11.31</v>
      </c>
    </row>
    <row r="30" spans="1:23" x14ac:dyDescent="0.25">
      <c r="A30" s="8"/>
      <c r="B30" s="9" t="s">
        <v>15</v>
      </c>
      <c r="C30" s="9">
        <f t="shared" ref="C30:S30" si="6">SUM(C14:C29)</f>
        <v>7487</v>
      </c>
      <c r="D30" s="9">
        <f t="shared" si="6"/>
        <v>6277</v>
      </c>
      <c r="E30" s="414">
        <f t="shared" si="6"/>
        <v>673.83000000000015</v>
      </c>
      <c r="F30" s="414">
        <f t="shared" si="6"/>
        <v>74.86999999999999</v>
      </c>
      <c r="G30" s="414">
        <f t="shared" si="6"/>
        <v>748.70000000000016</v>
      </c>
      <c r="H30" s="414">
        <f t="shared" si="6"/>
        <v>109.21999999999998</v>
      </c>
      <c r="I30" s="414">
        <f t="shared" si="6"/>
        <v>177.14000000000001</v>
      </c>
      <c r="J30" s="414">
        <f t="shared" si="6"/>
        <v>286.35999999999996</v>
      </c>
      <c r="K30" s="414">
        <f>SUM(K14:K29)</f>
        <v>564.65000000000009</v>
      </c>
      <c r="L30" s="414">
        <f t="shared" si="6"/>
        <v>36.58</v>
      </c>
      <c r="M30" s="414">
        <f t="shared" si="6"/>
        <v>601.2299999999999</v>
      </c>
      <c r="N30" s="450">
        <f t="shared" si="6"/>
        <v>563.38</v>
      </c>
      <c r="O30" s="450">
        <f t="shared" si="6"/>
        <v>62.6</v>
      </c>
      <c r="P30" s="414">
        <f t="shared" si="6"/>
        <v>625.98</v>
      </c>
      <c r="Q30" s="414">
        <f t="shared" si="6"/>
        <v>110.49000000000001</v>
      </c>
      <c r="R30" s="414">
        <f t="shared" si="6"/>
        <v>151.11999999999998</v>
      </c>
      <c r="S30" s="414">
        <f t="shared" si="6"/>
        <v>261.60999999999996</v>
      </c>
      <c r="T30" s="205"/>
      <c r="U30" s="205"/>
      <c r="V30" s="205"/>
      <c r="W30">
        <f>SUM(W14:W29)</f>
        <v>564.65000000000009</v>
      </c>
    </row>
    <row r="37" spans="1:22" ht="12.75" customHeight="1" x14ac:dyDescent="0.3">
      <c r="A37" s="14" t="s">
        <v>11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67"/>
      <c r="O37" s="367"/>
      <c r="P37" s="358"/>
      <c r="Q37" s="358"/>
      <c r="U37" s="14"/>
    </row>
    <row r="38" spans="1:22" ht="12.75" customHeight="1" x14ac:dyDescent="0.3">
      <c r="A38" s="358"/>
      <c r="B38" s="358"/>
      <c r="C38" s="667" t="s">
        <v>895</v>
      </c>
      <c r="D38" s="667"/>
      <c r="E38" s="667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S38" s="660" t="s">
        <v>956</v>
      </c>
      <c r="T38" s="660"/>
      <c r="U38" s="660"/>
      <c r="V38" s="660"/>
    </row>
    <row r="39" spans="1:22" ht="13" x14ac:dyDescent="0.3">
      <c r="A39" s="358"/>
      <c r="B39" s="358"/>
      <c r="C39" s="667" t="s">
        <v>918</v>
      </c>
      <c r="D39" s="667"/>
      <c r="E39" s="667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S39" s="660" t="s">
        <v>957</v>
      </c>
      <c r="T39" s="660"/>
      <c r="U39" s="660"/>
      <c r="V39" s="660"/>
    </row>
    <row r="40" spans="1:22" ht="13" x14ac:dyDescent="0.3">
      <c r="C40" s="668" t="s">
        <v>896</v>
      </c>
      <c r="D40" s="668"/>
      <c r="E40" s="668"/>
      <c r="O40" s="30"/>
      <c r="P40" s="30"/>
      <c r="Q40" s="30"/>
      <c r="S40" s="660" t="s">
        <v>958</v>
      </c>
      <c r="T40" s="660"/>
      <c r="U40" s="660"/>
      <c r="V40" s="660"/>
    </row>
  </sheetData>
  <mergeCells count="25">
    <mergeCell ref="Q1:V1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S38:V38"/>
    <mergeCell ref="S39:V39"/>
    <mergeCell ref="S40:V40"/>
    <mergeCell ref="A8:S8"/>
    <mergeCell ref="A4:P4"/>
    <mergeCell ref="V11:V12"/>
    <mergeCell ref="U11:U12"/>
    <mergeCell ref="E11:G11"/>
    <mergeCell ref="A11:A12"/>
    <mergeCell ref="C38:E38"/>
    <mergeCell ref="C39:E39"/>
    <mergeCell ref="C40:E40"/>
  </mergeCells>
  <printOptions horizontalCentered="1"/>
  <pageMargins left="0.70866141732283472" right="0.70866141732283472" top="0.97" bottom="0" header="0.31496062992125984" footer="0.31496062992125984"/>
  <pageSetup paperSize="9"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41"/>
  <sheetViews>
    <sheetView view="pageBreakPreview" topLeftCell="K1" zoomScale="85" zoomScaleNormal="80" zoomScaleSheetLayoutView="85" workbookViewId="0">
      <selection activeCell="C13" sqref="C13:V28"/>
    </sheetView>
  </sheetViews>
  <sheetFormatPr defaultRowHeight="12.5" x14ac:dyDescent="0.25"/>
  <cols>
    <col min="1" max="1" width="7" customWidth="1"/>
    <col min="2" max="2" width="15.7265625" customWidth="1"/>
    <col min="3" max="3" width="14.7265625" customWidth="1"/>
    <col min="4" max="4" width="11.1796875" customWidth="1"/>
    <col min="5" max="5" width="12.453125" customWidth="1"/>
    <col min="6" max="6" width="12" customWidth="1"/>
    <col min="7" max="7" width="13.1796875" customWidth="1"/>
    <col min="20" max="20" width="10.453125" customWidth="1"/>
    <col min="21" max="21" width="11.1796875" customWidth="1"/>
    <col min="22" max="22" width="11.81640625" customWidth="1"/>
  </cols>
  <sheetData>
    <row r="1" spans="1:22" ht="15.5" x14ac:dyDescent="0.35">
      <c r="Q1" s="861" t="s">
        <v>197</v>
      </c>
      <c r="R1" s="861"/>
      <c r="S1" s="861"/>
      <c r="T1" s="861"/>
      <c r="U1" s="861"/>
      <c r="V1" s="861"/>
    </row>
    <row r="3" spans="1:22" ht="15.5" x14ac:dyDescent="0.35">
      <c r="A3" s="818" t="s">
        <v>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22" ht="20" x14ac:dyDescent="0.4">
      <c r="A4" s="756" t="s">
        <v>740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37"/>
    </row>
    <row r="5" spans="1:22" ht="15.5" x14ac:dyDescent="0.35">
      <c r="A5" s="872" t="s">
        <v>915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</row>
    <row r="6" spans="1:22" ht="13" x14ac:dyDescent="0.3">
      <c r="A6" s="30"/>
      <c r="B6" s="30"/>
      <c r="C6" s="152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7" spans="1:22" ht="15.5" x14ac:dyDescent="0.35">
      <c r="A7" s="694" t="s">
        <v>812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</row>
    <row r="8" spans="1:22" ht="15.5" x14ac:dyDescent="0.35">
      <c r="A8" s="40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871" t="s">
        <v>215</v>
      </c>
      <c r="Q8" s="871"/>
      <c r="R8" s="871"/>
      <c r="S8" s="871"/>
      <c r="T8" s="871"/>
      <c r="U8" s="871"/>
      <c r="V8" s="871"/>
    </row>
    <row r="9" spans="1:22" ht="13" x14ac:dyDescent="0.3">
      <c r="P9" s="819" t="s">
        <v>977</v>
      </c>
      <c r="Q9" s="819"/>
      <c r="R9" s="819"/>
      <c r="S9" s="819"/>
      <c r="T9" s="819"/>
      <c r="U9" s="819"/>
      <c r="V9" s="819"/>
    </row>
    <row r="10" spans="1:22" ht="28.5" customHeight="1" x14ac:dyDescent="0.25">
      <c r="A10" s="876" t="s">
        <v>20</v>
      </c>
      <c r="B10" s="780" t="s">
        <v>195</v>
      </c>
      <c r="C10" s="780" t="s">
        <v>364</v>
      </c>
      <c r="D10" s="780" t="s">
        <v>470</v>
      </c>
      <c r="E10" s="696" t="s">
        <v>851</v>
      </c>
      <c r="F10" s="696"/>
      <c r="G10" s="696"/>
      <c r="H10" s="670" t="s">
        <v>822</v>
      </c>
      <c r="I10" s="707"/>
      <c r="J10" s="671"/>
      <c r="K10" s="725" t="s">
        <v>366</v>
      </c>
      <c r="L10" s="726"/>
      <c r="M10" s="878"/>
      <c r="N10" s="873" t="s">
        <v>149</v>
      </c>
      <c r="O10" s="874"/>
      <c r="P10" s="875"/>
      <c r="Q10" s="689" t="s">
        <v>852</v>
      </c>
      <c r="R10" s="689"/>
      <c r="S10" s="689"/>
      <c r="T10" s="780" t="s">
        <v>237</v>
      </c>
      <c r="U10" s="780" t="s">
        <v>419</v>
      </c>
      <c r="V10" s="780" t="s">
        <v>367</v>
      </c>
    </row>
    <row r="11" spans="1:22" ht="69" customHeight="1" x14ac:dyDescent="0.25">
      <c r="A11" s="877"/>
      <c r="B11" s="781"/>
      <c r="C11" s="781"/>
      <c r="D11" s="781"/>
      <c r="E11" s="5" t="s">
        <v>170</v>
      </c>
      <c r="F11" s="5" t="s">
        <v>196</v>
      </c>
      <c r="G11" s="5" t="s">
        <v>15</v>
      </c>
      <c r="H11" s="5" t="s">
        <v>170</v>
      </c>
      <c r="I11" s="5" t="s">
        <v>196</v>
      </c>
      <c r="J11" s="5" t="s">
        <v>15</v>
      </c>
      <c r="K11" s="5" t="s">
        <v>170</v>
      </c>
      <c r="L11" s="5" t="s">
        <v>196</v>
      </c>
      <c r="M11" s="5" t="s">
        <v>15</v>
      </c>
      <c r="N11" s="5" t="s">
        <v>170</v>
      </c>
      <c r="O11" s="5" t="s">
        <v>196</v>
      </c>
      <c r="P11" s="5" t="s">
        <v>15</v>
      </c>
      <c r="Q11" s="5" t="s">
        <v>225</v>
      </c>
      <c r="R11" s="5" t="s">
        <v>207</v>
      </c>
      <c r="S11" s="5" t="s">
        <v>208</v>
      </c>
      <c r="T11" s="781"/>
      <c r="U11" s="781"/>
      <c r="V11" s="781"/>
    </row>
    <row r="12" spans="1:22" x14ac:dyDescent="0.25">
      <c r="A12" s="151">
        <v>1</v>
      </c>
      <c r="B12" s="99">
        <v>2</v>
      </c>
      <c r="C12" s="8">
        <v>3</v>
      </c>
      <c r="D12" s="151">
        <v>4</v>
      </c>
      <c r="E12" s="99">
        <v>5</v>
      </c>
      <c r="F12" s="8">
        <v>6</v>
      </c>
      <c r="G12" s="151">
        <v>7</v>
      </c>
      <c r="H12" s="99">
        <v>8</v>
      </c>
      <c r="I12" s="8">
        <v>9</v>
      </c>
      <c r="J12" s="151">
        <v>10</v>
      </c>
      <c r="K12" s="99">
        <v>11</v>
      </c>
      <c r="L12" s="8">
        <v>12</v>
      </c>
      <c r="M12" s="151">
        <v>13</v>
      </c>
      <c r="N12" s="99">
        <v>14</v>
      </c>
      <c r="O12" s="8">
        <v>15</v>
      </c>
      <c r="P12" s="151">
        <v>16</v>
      </c>
      <c r="Q12" s="99">
        <v>17</v>
      </c>
      <c r="R12" s="8">
        <v>18</v>
      </c>
      <c r="S12" s="151">
        <v>19</v>
      </c>
      <c r="T12" s="99">
        <v>20</v>
      </c>
      <c r="U12" s="151">
        <v>21</v>
      </c>
      <c r="V12" s="99">
        <v>22</v>
      </c>
    </row>
    <row r="13" spans="1:22" x14ac:dyDescent="0.25">
      <c r="A13" s="8">
        <v>1</v>
      </c>
      <c r="B13" s="9" t="s">
        <v>897</v>
      </c>
      <c r="C13" s="879" t="s">
        <v>933</v>
      </c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1"/>
    </row>
    <row r="14" spans="1:22" x14ac:dyDescent="0.25">
      <c r="A14" s="8">
        <v>2</v>
      </c>
      <c r="B14" s="9" t="s">
        <v>898</v>
      </c>
      <c r="C14" s="882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4"/>
    </row>
    <row r="15" spans="1:22" ht="16.5" customHeight="1" x14ac:dyDescent="0.25">
      <c r="A15" s="8">
        <v>3</v>
      </c>
      <c r="B15" s="9" t="s">
        <v>910</v>
      </c>
      <c r="C15" s="882"/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4"/>
    </row>
    <row r="16" spans="1:22" x14ac:dyDescent="0.25">
      <c r="A16" s="8">
        <v>4</v>
      </c>
      <c r="B16" s="9" t="s">
        <v>899</v>
      </c>
      <c r="C16" s="882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4"/>
    </row>
    <row r="17" spans="1:22" x14ac:dyDescent="0.25">
      <c r="A17" s="8">
        <v>5</v>
      </c>
      <c r="B17" s="9" t="s">
        <v>900</v>
      </c>
      <c r="C17" s="882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4"/>
    </row>
    <row r="18" spans="1:22" x14ac:dyDescent="0.25">
      <c r="A18" s="8">
        <v>6</v>
      </c>
      <c r="B18" s="9" t="s">
        <v>901</v>
      </c>
      <c r="C18" s="882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4"/>
    </row>
    <row r="19" spans="1:22" x14ac:dyDescent="0.25">
      <c r="A19" s="8">
        <v>7</v>
      </c>
      <c r="B19" s="9" t="s">
        <v>902</v>
      </c>
      <c r="C19" s="882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4"/>
    </row>
    <row r="20" spans="1:22" x14ac:dyDescent="0.25">
      <c r="A20" s="8">
        <v>8</v>
      </c>
      <c r="B20" s="9" t="s">
        <v>903</v>
      </c>
      <c r="C20" s="882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4"/>
    </row>
    <row r="21" spans="1:22" x14ac:dyDescent="0.25">
      <c r="A21" s="8">
        <v>9</v>
      </c>
      <c r="B21" s="9" t="s">
        <v>904</v>
      </c>
      <c r="C21" s="882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4"/>
    </row>
    <row r="22" spans="1:22" x14ac:dyDescent="0.25">
      <c r="A22" s="8">
        <v>10</v>
      </c>
      <c r="B22" s="9" t="s">
        <v>905</v>
      </c>
      <c r="C22" s="882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4"/>
    </row>
    <row r="23" spans="1:22" ht="16.5" customHeight="1" x14ac:dyDescent="0.25">
      <c r="A23" s="8">
        <v>11</v>
      </c>
      <c r="B23" s="9" t="s">
        <v>906</v>
      </c>
      <c r="C23" s="882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4"/>
    </row>
    <row r="24" spans="1:22" x14ac:dyDescent="0.25">
      <c r="A24" s="8">
        <v>12</v>
      </c>
      <c r="B24" s="9" t="s">
        <v>907</v>
      </c>
      <c r="C24" s="882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4"/>
    </row>
    <row r="25" spans="1:22" x14ac:dyDescent="0.25">
      <c r="A25" s="8">
        <v>13</v>
      </c>
      <c r="B25" s="9" t="s">
        <v>908</v>
      </c>
      <c r="C25" s="882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4"/>
    </row>
    <row r="26" spans="1:22" ht="16.5" customHeight="1" x14ac:dyDescent="0.25">
      <c r="A26" s="8">
        <v>14</v>
      </c>
      <c r="B26" s="9" t="s">
        <v>909</v>
      </c>
      <c r="C26" s="882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4"/>
    </row>
    <row r="27" spans="1:22" x14ac:dyDescent="0.25">
      <c r="A27" s="8">
        <v>15</v>
      </c>
      <c r="B27" s="9" t="s">
        <v>911</v>
      </c>
      <c r="C27" s="882"/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4"/>
    </row>
    <row r="28" spans="1:22" x14ac:dyDescent="0.25">
      <c r="A28" s="8">
        <v>16</v>
      </c>
      <c r="B28" s="9" t="s">
        <v>912</v>
      </c>
      <c r="C28" s="885"/>
      <c r="D28" s="886"/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7"/>
    </row>
    <row r="29" spans="1:22" x14ac:dyDescent="0.25">
      <c r="A29" s="8"/>
      <c r="B29" s="9" t="s">
        <v>15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24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5">
      <c r="A31" s="24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24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24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8" spans="1:22" ht="13" x14ac:dyDescent="0.3">
      <c r="A38" s="14" t="s">
        <v>11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367"/>
      <c r="P38" s="358"/>
      <c r="Q38" s="358"/>
      <c r="U38" s="14"/>
    </row>
    <row r="39" spans="1:22" ht="13" x14ac:dyDescent="0.3">
      <c r="A39" s="358"/>
      <c r="B39" s="358"/>
      <c r="C39" s="667" t="s">
        <v>895</v>
      </c>
      <c r="D39" s="667"/>
      <c r="E39" s="667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660" t="s">
        <v>956</v>
      </c>
      <c r="S39" s="660"/>
      <c r="T39" s="660"/>
      <c r="U39" s="660"/>
    </row>
    <row r="40" spans="1:22" ht="13" x14ac:dyDescent="0.3">
      <c r="A40" s="358"/>
      <c r="B40" s="358"/>
      <c r="C40" s="667" t="s">
        <v>918</v>
      </c>
      <c r="D40" s="667"/>
      <c r="E40" s="667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660" t="s">
        <v>957</v>
      </c>
      <c r="S40" s="660"/>
      <c r="T40" s="660"/>
      <c r="U40" s="660"/>
    </row>
    <row r="41" spans="1:22" ht="13" x14ac:dyDescent="0.3">
      <c r="C41" s="668" t="s">
        <v>896</v>
      </c>
      <c r="D41" s="668"/>
      <c r="E41" s="668"/>
      <c r="O41" s="30"/>
      <c r="P41" s="30"/>
      <c r="Q41" s="30"/>
      <c r="R41" s="660" t="s">
        <v>958</v>
      </c>
      <c r="S41" s="660"/>
      <c r="T41" s="660"/>
      <c r="U41" s="660"/>
    </row>
  </sheetData>
  <mergeCells count="26">
    <mergeCell ref="C13:V28"/>
    <mergeCell ref="B10:B11"/>
    <mergeCell ref="C10:C11"/>
    <mergeCell ref="D10:D11"/>
    <mergeCell ref="E10:G10"/>
    <mergeCell ref="H10:J10"/>
    <mergeCell ref="P8:V8"/>
    <mergeCell ref="Q1:V1"/>
    <mergeCell ref="N10:P10"/>
    <mergeCell ref="Q10:S10"/>
    <mergeCell ref="A3:Q3"/>
    <mergeCell ref="A4:P4"/>
    <mergeCell ref="A5:Q5"/>
    <mergeCell ref="A7:S7"/>
    <mergeCell ref="P9:V9"/>
    <mergeCell ref="V10:V11"/>
    <mergeCell ref="U10:U11"/>
    <mergeCell ref="T10:T11"/>
    <mergeCell ref="A10:A11"/>
    <mergeCell ref="K10:M10"/>
    <mergeCell ref="R39:U39"/>
    <mergeCell ref="R40:U40"/>
    <mergeCell ref="R41:U41"/>
    <mergeCell ref="C39:E39"/>
    <mergeCell ref="C40:E40"/>
    <mergeCell ref="C41:E41"/>
  </mergeCells>
  <printOptions horizontalCentered="1"/>
  <pageMargins left="0.70866141732283472" right="0.70866141732283472" top="1.0236220472440944" bottom="0" header="0.31496062992125984" footer="0.31496062992125984"/>
  <pageSetup paperSize="9" scale="5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37"/>
  <sheetViews>
    <sheetView view="pageBreakPreview" topLeftCell="A5" zoomScale="80" zoomScaleSheetLayoutView="80" workbookViewId="0">
      <selection activeCell="F31" sqref="F31"/>
    </sheetView>
  </sheetViews>
  <sheetFormatPr defaultColWidth="9.1796875" defaultRowHeight="12.5" x14ac:dyDescent="0.25"/>
  <cols>
    <col min="1" max="1" width="7.54296875" style="15" customWidth="1"/>
    <col min="2" max="2" width="17.1796875" style="15" customWidth="1"/>
    <col min="3" max="3" width="13.453125" style="15" customWidth="1"/>
    <col min="4" max="4" width="14.7265625" style="15" customWidth="1"/>
    <col min="5" max="5" width="18.81640625" style="15" customWidth="1"/>
    <col min="6" max="6" width="19" style="15" customWidth="1"/>
    <col min="7" max="7" width="22.54296875" style="15" customWidth="1"/>
    <col min="8" max="8" width="16.7265625" style="15" customWidth="1"/>
    <col min="9" max="9" width="30.1796875" style="15" customWidth="1"/>
    <col min="10" max="16384" width="9.1796875" style="15"/>
  </cols>
  <sheetData>
    <row r="1" spans="1:22" customFormat="1" ht="15.5" x14ac:dyDescent="0.35">
      <c r="I1" s="35" t="s">
        <v>62</v>
      </c>
      <c r="J1" s="36"/>
    </row>
    <row r="2" spans="1:22" customFormat="1" ht="15.5" x14ac:dyDescent="0.35">
      <c r="D2" s="38" t="s">
        <v>0</v>
      </c>
      <c r="E2" s="38"/>
      <c r="F2" s="38"/>
      <c r="G2" s="38"/>
      <c r="H2" s="38"/>
      <c r="I2" s="38"/>
      <c r="J2" s="38"/>
    </row>
    <row r="3" spans="1:22" customFormat="1" ht="20.25" customHeight="1" x14ac:dyDescent="0.4">
      <c r="B3" s="154"/>
      <c r="C3" s="888" t="s">
        <v>740</v>
      </c>
      <c r="D3" s="888"/>
      <c r="E3" s="888"/>
      <c r="F3" s="888"/>
      <c r="G3" s="119"/>
      <c r="H3" s="119"/>
      <c r="I3" s="119"/>
      <c r="J3" s="37"/>
    </row>
    <row r="4" spans="1:22" customFormat="1" ht="10.5" customHeight="1" x14ac:dyDescent="0.25"/>
    <row r="5" spans="1:22" ht="30.75" customHeight="1" x14ac:dyDescent="0.3">
      <c r="A5" s="889" t="s">
        <v>813</v>
      </c>
      <c r="B5" s="889"/>
      <c r="C5" s="889"/>
      <c r="D5" s="889"/>
      <c r="E5" s="889"/>
      <c r="F5" s="889"/>
      <c r="G5" s="889"/>
      <c r="H5" s="889"/>
      <c r="I5" s="889"/>
    </row>
    <row r="6" spans="1:22" ht="14.25" customHeight="1" x14ac:dyDescent="0.25"/>
    <row r="7" spans="1:22" ht="13" x14ac:dyDescent="0.3">
      <c r="A7" s="14" t="s">
        <v>894</v>
      </c>
      <c r="I7" s="28" t="s">
        <v>19</v>
      </c>
    </row>
    <row r="8" spans="1:22" ht="13" x14ac:dyDescent="0.3">
      <c r="D8" s="819" t="s">
        <v>977</v>
      </c>
      <c r="E8" s="819"/>
      <c r="F8" s="819"/>
      <c r="G8" s="819"/>
      <c r="H8" s="819"/>
      <c r="I8" s="819"/>
      <c r="U8" s="17"/>
      <c r="V8" s="19"/>
    </row>
    <row r="9" spans="1:22" ht="44.25" customHeight="1" x14ac:dyDescent="0.25">
      <c r="A9" s="5" t="s">
        <v>2</v>
      </c>
      <c r="B9" s="5" t="s">
        <v>3</v>
      </c>
      <c r="C9" s="347" t="s">
        <v>851</v>
      </c>
      <c r="D9" s="347" t="s">
        <v>853</v>
      </c>
      <c r="E9" s="2" t="s">
        <v>108</v>
      </c>
      <c r="F9" s="5" t="s">
        <v>218</v>
      </c>
      <c r="G9" s="2" t="s">
        <v>707</v>
      </c>
      <c r="H9" s="2" t="s">
        <v>149</v>
      </c>
      <c r="I9" s="29" t="s">
        <v>854</v>
      </c>
    </row>
    <row r="10" spans="1:22" s="107" customFormat="1" ht="15.75" customHeight="1" x14ac:dyDescent="0.3">
      <c r="A10" s="59">
        <v>1</v>
      </c>
      <c r="B10" s="58">
        <v>2</v>
      </c>
      <c r="C10" s="59">
        <v>3</v>
      </c>
      <c r="D10" s="58">
        <v>4</v>
      </c>
      <c r="E10" s="59">
        <v>5</v>
      </c>
      <c r="F10" s="58">
        <v>6</v>
      </c>
      <c r="G10" s="59">
        <v>7</v>
      </c>
      <c r="H10" s="58">
        <v>8</v>
      </c>
      <c r="I10" s="59">
        <v>9</v>
      </c>
    </row>
    <row r="11" spans="1:22" ht="15" customHeight="1" x14ac:dyDescent="0.25">
      <c r="A11" s="8">
        <v>1</v>
      </c>
      <c r="B11" s="9" t="s">
        <v>897</v>
      </c>
      <c r="C11" s="419">
        <f>5.37+4.25</f>
        <v>9.620000000000001</v>
      </c>
      <c r="D11" s="17">
        <f>-0.64-0.55</f>
        <v>-1.19</v>
      </c>
      <c r="E11" s="17">
        <f>3.34+2.88</f>
        <v>6.22</v>
      </c>
      <c r="F11" s="17">
        <v>0</v>
      </c>
      <c r="G11" s="17">
        <v>237</v>
      </c>
      <c r="H11" s="419">
        <f>3.34+2.88</f>
        <v>6.22</v>
      </c>
      <c r="I11" s="451">
        <f>D11+E11+F11-H11</f>
        <v>-1.1900000000000004</v>
      </c>
      <c r="K11" s="520"/>
    </row>
    <row r="12" spans="1:22" ht="15" customHeight="1" x14ac:dyDescent="0.25">
      <c r="A12" s="8">
        <v>2</v>
      </c>
      <c r="B12" s="9" t="s">
        <v>898</v>
      </c>
      <c r="C12" s="419">
        <v>8.9600000000000009</v>
      </c>
      <c r="D12" s="17">
        <v>-1.43</v>
      </c>
      <c r="E12" s="17">
        <v>7.44</v>
      </c>
      <c r="F12" s="17">
        <v>0</v>
      </c>
      <c r="G12" s="17">
        <v>237</v>
      </c>
      <c r="H12" s="419">
        <v>7.44</v>
      </c>
      <c r="I12" s="451">
        <f t="shared" ref="I12:I26" si="0">D12+E12+F12-H12</f>
        <v>-1.4299999999999997</v>
      </c>
      <c r="K12" s="520"/>
    </row>
    <row r="13" spans="1:22" ht="15" customHeight="1" x14ac:dyDescent="0.25">
      <c r="A13" s="8">
        <v>3</v>
      </c>
      <c r="B13" s="9" t="s">
        <v>910</v>
      </c>
      <c r="C13" s="419">
        <v>3.7</v>
      </c>
      <c r="D13" s="17">
        <v>-0.57999999999999996</v>
      </c>
      <c r="E13" s="17">
        <v>3.02</v>
      </c>
      <c r="F13" s="17">
        <v>0</v>
      </c>
      <c r="G13" s="17">
        <v>237</v>
      </c>
      <c r="H13" s="419">
        <v>3.01</v>
      </c>
      <c r="I13" s="451">
        <f t="shared" si="0"/>
        <v>-0.56999999999999984</v>
      </c>
      <c r="K13" s="520"/>
    </row>
    <row r="14" spans="1:22" x14ac:dyDescent="0.25">
      <c r="A14" s="8">
        <v>4</v>
      </c>
      <c r="B14" s="9" t="s">
        <v>899</v>
      </c>
      <c r="C14" s="419">
        <v>7.77</v>
      </c>
      <c r="D14" s="17">
        <v>-1.28</v>
      </c>
      <c r="E14" s="17">
        <v>6.66</v>
      </c>
      <c r="F14" s="17">
        <v>0</v>
      </c>
      <c r="G14" s="17">
        <v>237</v>
      </c>
      <c r="H14" s="419">
        <v>6.66</v>
      </c>
      <c r="I14" s="451">
        <f t="shared" si="0"/>
        <v>-1.2800000000000002</v>
      </c>
      <c r="K14" s="520"/>
    </row>
    <row r="15" spans="1:22" ht="15.75" customHeight="1" x14ac:dyDescent="0.25">
      <c r="A15" s="8">
        <v>5</v>
      </c>
      <c r="B15" s="9" t="s">
        <v>900</v>
      </c>
      <c r="C15" s="419">
        <v>4.33</v>
      </c>
      <c r="D15" s="17">
        <v>-0.41</v>
      </c>
      <c r="E15" s="17">
        <v>2.15</v>
      </c>
      <c r="F15" s="17">
        <v>0</v>
      </c>
      <c r="G15" s="17">
        <v>237</v>
      </c>
      <c r="H15" s="419">
        <v>2.15</v>
      </c>
      <c r="I15" s="451">
        <f t="shared" si="0"/>
        <v>-0.40999999999999992</v>
      </c>
      <c r="K15" s="520"/>
    </row>
    <row r="16" spans="1:22" ht="12.75" customHeight="1" x14ac:dyDescent="0.25">
      <c r="A16" s="8">
        <v>6</v>
      </c>
      <c r="B16" s="9" t="s">
        <v>901</v>
      </c>
      <c r="C16" s="419">
        <v>6.42</v>
      </c>
      <c r="D16" s="17">
        <v>-1.01</v>
      </c>
      <c r="E16" s="17">
        <v>5.28</v>
      </c>
      <c r="F16" s="17">
        <v>0</v>
      </c>
      <c r="G16" s="17">
        <v>237</v>
      </c>
      <c r="H16" s="419">
        <v>5.28</v>
      </c>
      <c r="I16" s="451">
        <f t="shared" si="0"/>
        <v>-1.0099999999999998</v>
      </c>
      <c r="K16" s="520"/>
    </row>
    <row r="17" spans="1:11" ht="12.75" customHeight="1" x14ac:dyDescent="0.25">
      <c r="A17" s="8">
        <v>7</v>
      </c>
      <c r="B17" s="9" t="s">
        <v>902</v>
      </c>
      <c r="C17" s="419">
        <v>9.0299999999999994</v>
      </c>
      <c r="D17" s="17">
        <v>-1.61</v>
      </c>
      <c r="E17" s="17">
        <v>8.31</v>
      </c>
      <c r="F17" s="17">
        <v>0</v>
      </c>
      <c r="G17" s="17">
        <v>237</v>
      </c>
      <c r="H17" s="419">
        <v>8.31</v>
      </c>
      <c r="I17" s="451">
        <f t="shared" si="0"/>
        <v>-1.6100000000000003</v>
      </c>
      <c r="K17" s="520"/>
    </row>
    <row r="18" spans="1:11" x14ac:dyDescent="0.25">
      <c r="A18" s="8">
        <v>8</v>
      </c>
      <c r="B18" s="9" t="s">
        <v>903</v>
      </c>
      <c r="C18" s="419">
        <v>0</v>
      </c>
      <c r="D18" s="17">
        <v>0</v>
      </c>
      <c r="E18" s="17">
        <v>0</v>
      </c>
      <c r="F18" s="17">
        <v>0</v>
      </c>
      <c r="G18" s="17">
        <v>237</v>
      </c>
      <c r="H18" s="419">
        <v>0</v>
      </c>
      <c r="I18" s="451">
        <f t="shared" si="0"/>
        <v>0</v>
      </c>
      <c r="K18" s="520"/>
    </row>
    <row r="19" spans="1:11" x14ac:dyDescent="0.25">
      <c r="A19" s="8">
        <v>9</v>
      </c>
      <c r="B19" s="9" t="s">
        <v>904</v>
      </c>
      <c r="C19" s="419">
        <v>7.95</v>
      </c>
      <c r="D19" s="17">
        <v>-1.59</v>
      </c>
      <c r="E19" s="17">
        <v>8.3000000000000007</v>
      </c>
      <c r="F19" s="17">
        <v>0</v>
      </c>
      <c r="G19" s="17">
        <v>237</v>
      </c>
      <c r="H19" s="419">
        <v>8.3000000000000007</v>
      </c>
      <c r="I19" s="451">
        <f t="shared" si="0"/>
        <v>-1.5899999999999999</v>
      </c>
      <c r="K19" s="520"/>
    </row>
    <row r="20" spans="1:11" x14ac:dyDescent="0.25">
      <c r="A20" s="8">
        <v>10</v>
      </c>
      <c r="B20" s="9" t="s">
        <v>905</v>
      </c>
      <c r="C20" s="419">
        <v>8.65</v>
      </c>
      <c r="D20" s="17">
        <v>-1.85</v>
      </c>
      <c r="E20" s="17">
        <v>9.65</v>
      </c>
      <c r="F20" s="17">
        <v>0</v>
      </c>
      <c r="G20" s="17">
        <v>237</v>
      </c>
      <c r="H20" s="419">
        <v>9.65</v>
      </c>
      <c r="I20" s="451">
        <f t="shared" si="0"/>
        <v>-1.8499999999999996</v>
      </c>
      <c r="K20" s="520"/>
    </row>
    <row r="21" spans="1:11" x14ac:dyDescent="0.25">
      <c r="A21" s="8">
        <v>11</v>
      </c>
      <c r="B21" s="9" t="s">
        <v>906</v>
      </c>
      <c r="C21" s="419">
        <v>4.5</v>
      </c>
      <c r="D21" s="17">
        <v>-0.88</v>
      </c>
      <c r="E21" s="17">
        <v>4.6100000000000003</v>
      </c>
      <c r="F21" s="17">
        <v>0</v>
      </c>
      <c r="G21" s="17">
        <v>237</v>
      </c>
      <c r="H21" s="419">
        <v>4.6100000000000003</v>
      </c>
      <c r="I21" s="451">
        <f t="shared" si="0"/>
        <v>-0.87999999999999989</v>
      </c>
      <c r="K21" s="520"/>
    </row>
    <row r="22" spans="1:11" x14ac:dyDescent="0.25">
      <c r="A22" s="8">
        <v>12</v>
      </c>
      <c r="B22" s="9" t="s">
        <v>907</v>
      </c>
      <c r="C22" s="419">
        <v>2.48</v>
      </c>
      <c r="D22" s="17">
        <v>-0.49</v>
      </c>
      <c r="E22" s="17">
        <v>2.54</v>
      </c>
      <c r="F22" s="17">
        <v>0</v>
      </c>
      <c r="G22" s="17">
        <v>237</v>
      </c>
      <c r="H22" s="419">
        <v>2.54</v>
      </c>
      <c r="I22" s="451">
        <f t="shared" si="0"/>
        <v>-0.49000000000000021</v>
      </c>
      <c r="K22" s="520"/>
    </row>
    <row r="23" spans="1:11" x14ac:dyDescent="0.25">
      <c r="A23" s="8">
        <v>13</v>
      </c>
      <c r="B23" s="9" t="s">
        <v>908</v>
      </c>
      <c r="C23" s="419">
        <v>8.36</v>
      </c>
      <c r="D23" s="17">
        <v>-1.56</v>
      </c>
      <c r="E23" s="17">
        <v>8.14</v>
      </c>
      <c r="F23" s="17">
        <v>0</v>
      </c>
      <c r="G23" s="17">
        <v>237</v>
      </c>
      <c r="H23" s="419">
        <v>8.14</v>
      </c>
      <c r="I23" s="451">
        <f t="shared" si="0"/>
        <v>-1.5600000000000005</v>
      </c>
      <c r="K23" s="520"/>
    </row>
    <row r="24" spans="1:11" x14ac:dyDescent="0.25">
      <c r="A24" s="8">
        <v>14</v>
      </c>
      <c r="B24" s="9" t="s">
        <v>909</v>
      </c>
      <c r="C24" s="419">
        <v>3.25</v>
      </c>
      <c r="D24" s="17">
        <v>-0.62</v>
      </c>
      <c r="E24" s="17">
        <v>3.21</v>
      </c>
      <c r="F24" s="17">
        <v>0</v>
      </c>
      <c r="G24" s="17">
        <v>237</v>
      </c>
      <c r="H24" s="419">
        <v>3.21</v>
      </c>
      <c r="I24" s="451">
        <f t="shared" si="0"/>
        <v>-0.62000000000000011</v>
      </c>
      <c r="K24" s="520"/>
    </row>
    <row r="25" spans="1:11" x14ac:dyDescent="0.25">
      <c r="A25" s="8">
        <v>15</v>
      </c>
      <c r="B25" s="9" t="s">
        <v>911</v>
      </c>
      <c r="C25" s="419">
        <v>3.75</v>
      </c>
      <c r="D25" s="17">
        <v>-0.77</v>
      </c>
      <c r="E25" s="17">
        <v>4.0199999999999996</v>
      </c>
      <c r="F25" s="17">
        <v>0</v>
      </c>
      <c r="G25" s="17">
        <v>237</v>
      </c>
      <c r="H25" s="419">
        <v>4.0199999999999996</v>
      </c>
      <c r="I25" s="451">
        <f t="shared" si="0"/>
        <v>-0.77</v>
      </c>
      <c r="K25" s="520"/>
    </row>
    <row r="26" spans="1:11" ht="13" x14ac:dyDescent="0.3">
      <c r="A26" s="8">
        <v>16</v>
      </c>
      <c r="B26" s="9" t="s">
        <v>912</v>
      </c>
      <c r="C26" s="419">
        <v>1.39</v>
      </c>
      <c r="D26" s="17">
        <v>-0.27</v>
      </c>
      <c r="E26" s="25">
        <v>1.39</v>
      </c>
      <c r="F26" s="17">
        <v>0</v>
      </c>
      <c r="G26" s="17">
        <v>237</v>
      </c>
      <c r="H26" s="419">
        <v>1.39</v>
      </c>
      <c r="I26" s="451">
        <f t="shared" si="0"/>
        <v>-0.27</v>
      </c>
      <c r="K26" s="520"/>
    </row>
    <row r="27" spans="1:11" s="14" customFormat="1" ht="13" x14ac:dyDescent="0.3">
      <c r="A27" s="400"/>
      <c r="B27" s="25" t="s">
        <v>15</v>
      </c>
      <c r="C27" s="430">
        <f>SUM(C11:C26)</f>
        <v>90.160000000000011</v>
      </c>
      <c r="D27" s="25">
        <f>SUM(D11:D26)</f>
        <v>-15.540000000000001</v>
      </c>
      <c r="E27" s="25">
        <f>SUM(E11:E26)</f>
        <v>80.939999999999984</v>
      </c>
      <c r="F27" s="17">
        <v>0</v>
      </c>
      <c r="G27" s="25"/>
      <c r="H27" s="430">
        <f>SUM(H11:H26)</f>
        <v>80.929999999999993</v>
      </c>
      <c r="I27" s="452">
        <f>SUM(I11:I26)</f>
        <v>-15.530000000000001</v>
      </c>
      <c r="K27" s="521"/>
    </row>
    <row r="28" spans="1:11" s="14" customFormat="1" ht="13" x14ac:dyDescent="0.3">
      <c r="A28" s="11"/>
      <c r="B28" s="26"/>
      <c r="C28" s="571"/>
      <c r="D28" s="26"/>
      <c r="E28" s="26"/>
      <c r="F28" s="19"/>
      <c r="G28" s="26"/>
      <c r="H28" s="571"/>
      <c r="I28" s="572"/>
      <c r="K28" s="521"/>
    </row>
    <row r="29" spans="1:11" s="14" customFormat="1" ht="13" x14ac:dyDescent="0.3">
      <c r="A29" s="11"/>
      <c r="B29" s="26"/>
      <c r="C29" s="571"/>
      <c r="D29" s="26"/>
      <c r="E29" s="26"/>
      <c r="F29" s="19"/>
      <c r="G29" s="26"/>
      <c r="H29" s="571"/>
      <c r="I29" s="572"/>
      <c r="K29" s="521"/>
    </row>
    <row r="30" spans="1:11" s="14" customFormat="1" ht="13" x14ac:dyDescent="0.3">
      <c r="A30" s="11"/>
      <c r="B30" s="26"/>
      <c r="C30" s="571"/>
      <c r="D30" s="26"/>
      <c r="E30" s="26"/>
      <c r="F30" s="19"/>
      <c r="G30" s="26"/>
      <c r="H30" s="571"/>
      <c r="I30" s="572"/>
      <c r="K30" s="521"/>
    </row>
    <row r="31" spans="1:11" s="14" customFormat="1" ht="13" x14ac:dyDescent="0.3">
      <c r="A31" s="11"/>
      <c r="B31" s="26"/>
      <c r="C31" s="571"/>
      <c r="D31" s="26"/>
      <c r="E31" s="26"/>
      <c r="F31" s="19"/>
      <c r="G31" s="26"/>
      <c r="H31" s="571"/>
      <c r="I31" s="572"/>
      <c r="K31" s="521"/>
    </row>
    <row r="32" spans="1:11" ht="13" x14ac:dyDescent="0.3">
      <c r="E32" s="26"/>
      <c r="F32" s="26"/>
      <c r="G32" s="26"/>
      <c r="H32" s="19"/>
      <c r="I32" s="19"/>
      <c r="K32" s="520"/>
    </row>
    <row r="33" spans="1:12" ht="13" x14ac:dyDescent="0.3">
      <c r="E33" s="11"/>
      <c r="F33" s="11"/>
      <c r="G33" s="11"/>
      <c r="H33" s="26"/>
      <c r="I33" s="19"/>
    </row>
    <row r="34" spans="1:12" ht="13" x14ac:dyDescent="0.3">
      <c r="A34" s="30" t="s">
        <v>11</v>
      </c>
      <c r="E34" s="30"/>
      <c r="F34" s="30"/>
      <c r="G34" s="30"/>
      <c r="I34" s="358"/>
      <c r="J34" s="358"/>
    </row>
    <row r="35" spans="1:12" ht="13" x14ac:dyDescent="0.3">
      <c r="B35" s="667" t="s">
        <v>895</v>
      </c>
      <c r="C35" s="667"/>
      <c r="D35" s="667"/>
      <c r="E35" s="367"/>
      <c r="F35" s="660" t="s">
        <v>956</v>
      </c>
      <c r="G35" s="660"/>
      <c r="H35" s="660"/>
      <c r="I35" s="660"/>
      <c r="J35" s="30"/>
      <c r="K35" s="30"/>
      <c r="L35" s="30"/>
    </row>
    <row r="36" spans="1:12" ht="13" x14ac:dyDescent="0.3">
      <c r="B36" s="667" t="s">
        <v>918</v>
      </c>
      <c r="C36" s="667"/>
      <c r="D36" s="667"/>
      <c r="F36" s="660" t="s">
        <v>957</v>
      </c>
      <c r="G36" s="660"/>
      <c r="H36" s="660"/>
      <c r="I36" s="660"/>
    </row>
    <row r="37" spans="1:12" ht="13" x14ac:dyDescent="0.3">
      <c r="B37" s="668" t="s">
        <v>896</v>
      </c>
      <c r="C37" s="668"/>
      <c r="D37" s="668"/>
      <c r="F37" s="660" t="s">
        <v>958</v>
      </c>
      <c r="G37" s="660"/>
      <c r="H37" s="660"/>
      <c r="I37" s="660"/>
    </row>
  </sheetData>
  <mergeCells count="9">
    <mergeCell ref="B35:D35"/>
    <mergeCell ref="B36:D36"/>
    <mergeCell ref="B37:D37"/>
    <mergeCell ref="C3:F3"/>
    <mergeCell ref="D8:I8"/>
    <mergeCell ref="A5:I5"/>
    <mergeCell ref="F35:I35"/>
    <mergeCell ref="F36:I36"/>
    <mergeCell ref="F37:I37"/>
  </mergeCells>
  <phoneticPr fontId="0" type="noConversion"/>
  <printOptions horizontalCentered="1"/>
  <pageMargins left="0.70866141732283472" right="0.70866141732283472" top="1" bottom="0" header="0.31496062992125984" footer="0.31496062992125984"/>
  <pageSetup paperSize="9" scale="83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32"/>
  <sheetViews>
    <sheetView view="pageBreakPreview" topLeftCell="A17" zoomScale="81" zoomScaleSheetLayoutView="81" workbookViewId="0">
      <selection activeCell="E38" sqref="E38"/>
    </sheetView>
  </sheetViews>
  <sheetFormatPr defaultColWidth="9.1796875" defaultRowHeight="12.5" x14ac:dyDescent="0.25"/>
  <cols>
    <col min="1" max="1" width="4.453125" style="15" customWidth="1"/>
    <col min="2" max="2" width="37.26953125" style="15" customWidth="1"/>
    <col min="3" max="3" width="12.26953125" style="15" customWidth="1"/>
    <col min="4" max="5" width="15.1796875" style="15" customWidth="1"/>
    <col min="6" max="6" width="15.81640625" style="15" customWidth="1"/>
    <col min="7" max="7" width="12.54296875" style="15" customWidth="1"/>
    <col min="8" max="8" width="30.26953125" style="15" customWidth="1"/>
    <col min="9" max="16384" width="9.1796875" style="15"/>
  </cols>
  <sheetData>
    <row r="1" spans="1:20" customFormat="1" ht="15.5" x14ac:dyDescent="0.35">
      <c r="D1" s="30"/>
      <c r="E1" s="30"/>
      <c r="F1" s="30"/>
      <c r="G1" s="15"/>
      <c r="H1" s="35" t="s">
        <v>63</v>
      </c>
      <c r="I1" s="30"/>
      <c r="J1" s="15"/>
      <c r="L1" s="15"/>
      <c r="M1" s="36"/>
      <c r="N1" s="36"/>
    </row>
    <row r="2" spans="1:20" customFormat="1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38"/>
      <c r="J2" s="38"/>
      <c r="K2" s="38"/>
      <c r="L2" s="38"/>
      <c r="M2" s="38"/>
      <c r="N2" s="38"/>
    </row>
    <row r="3" spans="1:20" customFormat="1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37"/>
      <c r="J3" s="37"/>
      <c r="K3" s="37"/>
      <c r="L3" s="37"/>
      <c r="M3" s="37"/>
      <c r="N3" s="37"/>
    </row>
    <row r="4" spans="1:20" customFormat="1" ht="10.5" customHeight="1" x14ac:dyDescent="0.25"/>
    <row r="5" spans="1:20" ht="19.5" customHeight="1" x14ac:dyDescent="0.35">
      <c r="A5" s="694" t="s">
        <v>814</v>
      </c>
      <c r="B5" s="818"/>
      <c r="C5" s="818"/>
      <c r="D5" s="818"/>
      <c r="E5" s="818"/>
      <c r="F5" s="818"/>
      <c r="G5" s="818"/>
      <c r="H5" s="818"/>
    </row>
    <row r="7" spans="1:20" s="13" customFormat="1" ht="15.75" hidden="1" customHeigh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5" x14ac:dyDescent="0.35">
      <c r="A8" s="695" t="s">
        <v>916</v>
      </c>
      <c r="B8" s="695"/>
      <c r="C8" s="15"/>
      <c r="D8" s="15"/>
      <c r="E8" s="15"/>
      <c r="F8" s="15"/>
      <c r="G8" s="15"/>
      <c r="H8" s="28" t="s">
        <v>23</v>
      </c>
      <c r="I8" s="15"/>
    </row>
    <row r="9" spans="1:20" s="13" customFormat="1" ht="15.5" x14ac:dyDescent="0.35">
      <c r="A9" s="14"/>
      <c r="B9" s="15"/>
      <c r="C9" s="15"/>
      <c r="D9" s="94"/>
      <c r="E9" s="94"/>
      <c r="G9" s="819" t="s">
        <v>977</v>
      </c>
      <c r="H9" s="819"/>
      <c r="J9" s="94"/>
      <c r="K9" s="94"/>
      <c r="L9" s="94"/>
      <c r="S9" s="116"/>
      <c r="T9" s="114"/>
    </row>
    <row r="10" spans="1:20" s="31" customFormat="1" ht="55.5" customHeight="1" x14ac:dyDescent="0.25">
      <c r="A10" s="33"/>
      <c r="B10" s="5" t="s">
        <v>24</v>
      </c>
      <c r="C10" s="345" t="s">
        <v>855</v>
      </c>
      <c r="D10" s="345" t="s">
        <v>822</v>
      </c>
      <c r="E10" s="5" t="s">
        <v>217</v>
      </c>
      <c r="F10" s="5" t="s">
        <v>218</v>
      </c>
      <c r="G10" s="5" t="s">
        <v>69</v>
      </c>
      <c r="H10" s="345" t="s">
        <v>856</v>
      </c>
    </row>
    <row r="11" spans="1:20" s="31" customFormat="1" ht="14.25" customHeigh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3">
      <c r="A12" s="25" t="s">
        <v>25</v>
      </c>
      <c r="B12" s="25" t="s">
        <v>26</v>
      </c>
      <c r="C12" s="899">
        <v>32.270000000000003</v>
      </c>
      <c r="D12" s="902">
        <v>0</v>
      </c>
      <c r="E12" s="899">
        <v>32.270000000000003</v>
      </c>
      <c r="F12" s="899">
        <v>0</v>
      </c>
      <c r="G12" s="896">
        <v>32.270000000000003</v>
      </c>
      <c r="H12" s="905">
        <v>0</v>
      </c>
    </row>
    <row r="13" spans="1:20" ht="20.25" customHeight="1" x14ac:dyDescent="0.25">
      <c r="A13" s="17"/>
      <c r="B13" s="17" t="s">
        <v>27</v>
      </c>
      <c r="C13" s="900"/>
      <c r="D13" s="903"/>
      <c r="E13" s="900"/>
      <c r="F13" s="900"/>
      <c r="G13" s="897"/>
      <c r="H13" s="906"/>
    </row>
    <row r="14" spans="1:20" ht="17.25" customHeight="1" x14ac:dyDescent="0.25">
      <c r="A14" s="17"/>
      <c r="B14" s="17" t="s">
        <v>182</v>
      </c>
      <c r="C14" s="900"/>
      <c r="D14" s="903"/>
      <c r="E14" s="900"/>
      <c r="F14" s="900"/>
      <c r="G14" s="897"/>
      <c r="H14" s="906"/>
    </row>
    <row r="15" spans="1:20" s="31" customFormat="1" ht="33.75" customHeight="1" x14ac:dyDescent="0.25">
      <c r="A15" s="32"/>
      <c r="B15" s="32" t="s">
        <v>183</v>
      </c>
      <c r="C15" s="901"/>
      <c r="D15" s="904"/>
      <c r="E15" s="901"/>
      <c r="F15" s="901"/>
      <c r="G15" s="898"/>
      <c r="H15" s="907"/>
    </row>
    <row r="16" spans="1:20" s="358" customFormat="1" ht="13" x14ac:dyDescent="0.25">
      <c r="A16" s="33"/>
      <c r="B16" s="33" t="s">
        <v>28</v>
      </c>
      <c r="C16" s="443">
        <f>SUM(C12)</f>
        <v>32.270000000000003</v>
      </c>
      <c r="D16" s="453">
        <f>SUM(D12)</f>
        <v>0</v>
      </c>
      <c r="E16" s="443">
        <f>SUM(E12)</f>
        <v>32.270000000000003</v>
      </c>
      <c r="F16" s="443">
        <f>SUM(F12)</f>
        <v>0</v>
      </c>
      <c r="G16" s="612">
        <f>SUM(G12:G15)</f>
        <v>32.270000000000003</v>
      </c>
      <c r="H16" s="598">
        <v>0</v>
      </c>
    </row>
    <row r="17" spans="1:10" s="31" customFormat="1" ht="40.5" customHeight="1" x14ac:dyDescent="0.25">
      <c r="A17" s="33" t="s">
        <v>29</v>
      </c>
      <c r="B17" s="33" t="s">
        <v>216</v>
      </c>
      <c r="C17" s="890">
        <v>32.270000000000003</v>
      </c>
      <c r="D17" s="893">
        <v>0</v>
      </c>
      <c r="E17" s="890">
        <v>32.270000000000003</v>
      </c>
      <c r="F17" s="890">
        <v>0</v>
      </c>
      <c r="G17" s="896">
        <v>32.270000000000003</v>
      </c>
      <c r="H17" s="797">
        <v>0</v>
      </c>
    </row>
    <row r="18" spans="1:10" ht="28.5" customHeight="1" x14ac:dyDescent="0.25">
      <c r="A18" s="17"/>
      <c r="B18" s="144" t="s">
        <v>185</v>
      </c>
      <c r="C18" s="891"/>
      <c r="D18" s="894"/>
      <c r="E18" s="891"/>
      <c r="F18" s="891"/>
      <c r="G18" s="897"/>
      <c r="H18" s="798"/>
    </row>
    <row r="19" spans="1:10" ht="19.5" customHeight="1" x14ac:dyDescent="0.25">
      <c r="A19" s="17"/>
      <c r="B19" s="32" t="s">
        <v>30</v>
      </c>
      <c r="C19" s="891"/>
      <c r="D19" s="894"/>
      <c r="E19" s="891"/>
      <c r="F19" s="891"/>
      <c r="G19" s="897"/>
      <c r="H19" s="798"/>
    </row>
    <row r="20" spans="1:10" ht="21.75" customHeight="1" x14ac:dyDescent="0.25">
      <c r="A20" s="17"/>
      <c r="B20" s="32" t="s">
        <v>186</v>
      </c>
      <c r="C20" s="891"/>
      <c r="D20" s="894"/>
      <c r="E20" s="891"/>
      <c r="F20" s="891"/>
      <c r="G20" s="897"/>
      <c r="H20" s="798"/>
    </row>
    <row r="21" spans="1:10" s="31" customFormat="1" ht="27.75" customHeight="1" x14ac:dyDescent="0.25">
      <c r="A21" s="32"/>
      <c r="B21" s="32" t="s">
        <v>31</v>
      </c>
      <c r="C21" s="891"/>
      <c r="D21" s="894"/>
      <c r="E21" s="891"/>
      <c r="F21" s="891"/>
      <c r="G21" s="897"/>
      <c r="H21" s="798"/>
    </row>
    <row r="22" spans="1:10" s="31" customFormat="1" ht="19.5" customHeight="1" x14ac:dyDescent="0.25">
      <c r="A22" s="32"/>
      <c r="B22" s="32" t="s">
        <v>184</v>
      </c>
      <c r="C22" s="891"/>
      <c r="D22" s="894"/>
      <c r="E22" s="891"/>
      <c r="F22" s="891"/>
      <c r="G22" s="897"/>
      <c r="H22" s="798"/>
    </row>
    <row r="23" spans="1:10" s="31" customFormat="1" ht="27.75" customHeight="1" x14ac:dyDescent="0.25">
      <c r="A23" s="32"/>
      <c r="B23" s="32" t="s">
        <v>187</v>
      </c>
      <c r="C23" s="891"/>
      <c r="D23" s="894"/>
      <c r="E23" s="891"/>
      <c r="F23" s="891"/>
      <c r="G23" s="897"/>
      <c r="H23" s="798"/>
    </row>
    <row r="24" spans="1:10" s="31" customFormat="1" ht="18.75" customHeight="1" x14ac:dyDescent="0.25">
      <c r="A24" s="33"/>
      <c r="B24" s="32" t="s">
        <v>188</v>
      </c>
      <c r="C24" s="892"/>
      <c r="D24" s="895"/>
      <c r="E24" s="892"/>
      <c r="F24" s="892"/>
      <c r="G24" s="898"/>
      <c r="H24" s="799"/>
    </row>
    <row r="25" spans="1:10" s="358" customFormat="1" ht="19.5" customHeight="1" x14ac:dyDescent="0.25">
      <c r="A25" s="33"/>
      <c r="B25" s="33" t="s">
        <v>28</v>
      </c>
      <c r="C25" s="33">
        <f>SUM(C17)</f>
        <v>32.270000000000003</v>
      </c>
      <c r="D25" s="454">
        <f>SUM(D17)</f>
        <v>0</v>
      </c>
      <c r="E25" s="33">
        <f>SUM(E17)</f>
        <v>32.270000000000003</v>
      </c>
      <c r="F25" s="33">
        <f>SUM(F17)</f>
        <v>0</v>
      </c>
      <c r="G25" s="33">
        <f>SUM(G17:G24)</f>
        <v>32.270000000000003</v>
      </c>
      <c r="H25" s="596">
        <v>0</v>
      </c>
    </row>
    <row r="26" spans="1:10" ht="13" x14ac:dyDescent="0.3">
      <c r="A26" s="17"/>
      <c r="B26" s="25" t="s">
        <v>32</v>
      </c>
      <c r="C26" s="32">
        <f>C16+C25</f>
        <v>64.540000000000006</v>
      </c>
      <c r="D26" s="32">
        <f t="shared" ref="D26:G26" si="0">D16+D25</f>
        <v>0</v>
      </c>
      <c r="E26" s="32">
        <f t="shared" si="0"/>
        <v>64.540000000000006</v>
      </c>
      <c r="F26" s="32">
        <f t="shared" si="0"/>
        <v>0</v>
      </c>
      <c r="G26" s="32">
        <f t="shared" si="0"/>
        <v>64.540000000000006</v>
      </c>
      <c r="H26" s="523">
        <v>0</v>
      </c>
    </row>
    <row r="27" spans="1:10" s="31" customFormat="1" ht="15.75" customHeight="1" x14ac:dyDescent="0.25"/>
    <row r="28" spans="1:10" s="31" customFormat="1" ht="15.75" customHeight="1" x14ac:dyDescent="0.25"/>
    <row r="29" spans="1:10" ht="13.15" customHeight="1" x14ac:dyDescent="0.3">
      <c r="B29" s="14" t="s">
        <v>11</v>
      </c>
      <c r="C29" s="14"/>
      <c r="D29" s="14"/>
      <c r="E29" s="14"/>
      <c r="F29" s="14"/>
      <c r="G29" s="358"/>
      <c r="H29" s="358"/>
    </row>
    <row r="30" spans="1:10" ht="13.9" customHeight="1" x14ac:dyDescent="0.3">
      <c r="B30" s="667" t="s">
        <v>895</v>
      </c>
      <c r="C30" s="667"/>
      <c r="D30" s="358"/>
      <c r="E30" s="660" t="s">
        <v>956</v>
      </c>
      <c r="F30" s="660"/>
      <c r="G30" s="660"/>
      <c r="H30" s="660"/>
    </row>
    <row r="31" spans="1:10" ht="12.65" customHeight="1" x14ac:dyDescent="0.3">
      <c r="B31" s="667" t="s">
        <v>918</v>
      </c>
      <c r="C31" s="667"/>
      <c r="D31" s="358"/>
      <c r="E31" s="660" t="s">
        <v>957</v>
      </c>
      <c r="F31" s="660"/>
      <c r="G31" s="660"/>
      <c r="H31" s="660"/>
    </row>
    <row r="32" spans="1:10" ht="13" x14ac:dyDescent="0.3">
      <c r="B32" s="668" t="s">
        <v>896</v>
      </c>
      <c r="C32" s="668"/>
      <c r="D32" s="14"/>
      <c r="E32" s="660" t="s">
        <v>958</v>
      </c>
      <c r="F32" s="660"/>
      <c r="G32" s="660"/>
      <c r="H32" s="660"/>
      <c r="I32" s="30"/>
      <c r="J32" s="30"/>
    </row>
  </sheetData>
  <mergeCells count="23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G12:G15"/>
    <mergeCell ref="F17:F24"/>
    <mergeCell ref="E30:H30"/>
    <mergeCell ref="E31:H31"/>
    <mergeCell ref="E32:H32"/>
    <mergeCell ref="C17:C24"/>
    <mergeCell ref="H17:H24"/>
    <mergeCell ref="B30:C30"/>
    <mergeCell ref="B31:C31"/>
    <mergeCell ref="B32:C32"/>
    <mergeCell ref="D17:D24"/>
    <mergeCell ref="E17:E24"/>
    <mergeCell ref="G17:G24"/>
  </mergeCells>
  <phoneticPr fontId="0" type="noConversion"/>
  <printOptions horizontalCentered="1"/>
  <pageMargins left="0.70866141732283472" right="0.70866141732283472" top="0.23622047244094491" bottom="0" header="0.31496062992125984" footer="0.16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view="pageBreakPreview" zoomScale="90" zoomScaleSheetLayoutView="90" workbookViewId="0">
      <selection activeCell="I29" sqref="I29"/>
    </sheetView>
  </sheetViews>
  <sheetFormatPr defaultRowHeight="12.5" x14ac:dyDescent="0.25"/>
  <sheetData>
    <row r="2" spans="2:8" ht="13" x14ac:dyDescent="0.3">
      <c r="B2" s="14"/>
    </row>
    <row r="4" spans="2:8" ht="12.75" customHeight="1" x14ac:dyDescent="0.25">
      <c r="B4" s="657"/>
      <c r="C4" s="657"/>
      <c r="D4" s="657"/>
      <c r="E4" s="657"/>
      <c r="F4" s="657"/>
      <c r="G4" s="657"/>
      <c r="H4" s="657"/>
    </row>
    <row r="5" spans="2:8" ht="12.75" customHeight="1" x14ac:dyDescent="0.25">
      <c r="B5" s="657"/>
      <c r="C5" s="657"/>
      <c r="D5" s="657"/>
      <c r="E5" s="657"/>
      <c r="F5" s="657"/>
      <c r="G5" s="657"/>
      <c r="H5" s="657"/>
    </row>
    <row r="6" spans="2:8" ht="12.75" customHeight="1" x14ac:dyDescent="0.25">
      <c r="B6" s="657"/>
      <c r="C6" s="657"/>
      <c r="D6" s="657"/>
      <c r="E6" s="657"/>
      <c r="F6" s="657"/>
      <c r="G6" s="657"/>
      <c r="H6" s="657"/>
    </row>
    <row r="7" spans="2:8" ht="12.75" customHeight="1" x14ac:dyDescent="0.25">
      <c r="B7" s="657"/>
      <c r="C7" s="657"/>
      <c r="D7" s="657"/>
      <c r="E7" s="657"/>
      <c r="F7" s="657"/>
      <c r="G7" s="657"/>
      <c r="H7" s="657"/>
    </row>
    <row r="8" spans="2:8" ht="12.75" customHeight="1" x14ac:dyDescent="0.25">
      <c r="B8" s="657"/>
      <c r="C8" s="657"/>
      <c r="D8" s="657"/>
      <c r="E8" s="657"/>
      <c r="F8" s="657"/>
      <c r="G8" s="657"/>
      <c r="H8" s="657"/>
    </row>
    <row r="9" spans="2:8" ht="12.75" customHeight="1" x14ac:dyDescent="0.25">
      <c r="B9" s="657"/>
      <c r="C9" s="657"/>
      <c r="D9" s="657"/>
      <c r="E9" s="657"/>
      <c r="F9" s="657"/>
      <c r="G9" s="657"/>
      <c r="H9" s="657"/>
    </row>
    <row r="10" spans="2:8" ht="12.75" customHeight="1" x14ac:dyDescent="0.25">
      <c r="B10" s="657"/>
      <c r="C10" s="657"/>
      <c r="D10" s="657"/>
      <c r="E10" s="657"/>
      <c r="F10" s="657"/>
      <c r="G10" s="657"/>
      <c r="H10" s="657"/>
    </row>
    <row r="11" spans="2:8" ht="12.75" customHeight="1" x14ac:dyDescent="0.25">
      <c r="B11" s="657"/>
      <c r="C11" s="657"/>
      <c r="D11" s="657"/>
      <c r="E11" s="657"/>
      <c r="F11" s="657"/>
      <c r="G11" s="657"/>
      <c r="H11" s="657"/>
    </row>
    <row r="12" spans="2:8" ht="12.75" customHeight="1" x14ac:dyDescent="0.25">
      <c r="B12" s="657"/>
      <c r="C12" s="657"/>
      <c r="D12" s="657"/>
      <c r="E12" s="657"/>
      <c r="F12" s="657"/>
      <c r="G12" s="657"/>
      <c r="H12" s="657"/>
    </row>
    <row r="13" spans="2:8" ht="12.75" customHeight="1" x14ac:dyDescent="0.25">
      <c r="B13" s="657"/>
      <c r="C13" s="657"/>
      <c r="D13" s="657"/>
      <c r="E13" s="657"/>
      <c r="F13" s="657"/>
      <c r="G13" s="657"/>
      <c r="H13" s="657"/>
    </row>
  </sheetData>
  <mergeCells count="1">
    <mergeCell ref="B4:H13"/>
  </mergeCells>
  <printOptions horizontalCentered="1" verticalCentered="1"/>
  <pageMargins left="1.43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34"/>
  <sheetViews>
    <sheetView view="pageBreakPreview" topLeftCell="A8" zoomScaleSheetLayoutView="100" workbookViewId="0">
      <selection activeCell="C10" sqref="C10"/>
    </sheetView>
  </sheetViews>
  <sheetFormatPr defaultColWidth="9.1796875" defaultRowHeight="12.5" x14ac:dyDescent="0.25"/>
  <cols>
    <col min="1" max="1" width="6.26953125" style="15" customWidth="1"/>
    <col min="2" max="2" width="19.26953125" style="15" customWidth="1"/>
    <col min="3" max="3" width="28.453125" style="15" customWidth="1"/>
    <col min="4" max="4" width="27.7265625" style="15" customWidth="1"/>
    <col min="5" max="5" width="30.26953125" style="15" customWidth="1"/>
    <col min="6" max="16384" width="9.1796875" style="15"/>
  </cols>
  <sheetData>
    <row r="1" spans="1:18" customFormat="1" ht="15.5" x14ac:dyDescent="0.35">
      <c r="E1" s="35" t="s">
        <v>505</v>
      </c>
      <c r="F1" s="36"/>
    </row>
    <row r="2" spans="1:18" customFormat="1" ht="15.5" x14ac:dyDescent="0.35">
      <c r="D2" s="38" t="s">
        <v>0</v>
      </c>
      <c r="E2" s="38"/>
      <c r="F2" s="38"/>
    </row>
    <row r="3" spans="1:18" customFormat="1" ht="20" x14ac:dyDescent="0.4">
      <c r="B3" s="154"/>
      <c r="C3" s="693" t="s">
        <v>740</v>
      </c>
      <c r="D3" s="693"/>
      <c r="E3" s="693"/>
      <c r="F3" s="37"/>
    </row>
    <row r="4" spans="1:18" customFormat="1" ht="10.5" customHeight="1" x14ac:dyDescent="0.25"/>
    <row r="5" spans="1:18" ht="30.75" customHeight="1" x14ac:dyDescent="0.3">
      <c r="A5" s="889" t="s">
        <v>815</v>
      </c>
      <c r="B5" s="889"/>
      <c r="C5" s="889"/>
      <c r="D5" s="889"/>
      <c r="E5" s="889"/>
    </row>
    <row r="7" spans="1:18" ht="13" x14ac:dyDescent="0.3">
      <c r="A7" s="14" t="s">
        <v>894</v>
      </c>
    </row>
    <row r="8" spans="1:18" ht="13" x14ac:dyDescent="0.3">
      <c r="D8" s="779" t="s">
        <v>977</v>
      </c>
      <c r="E8" s="779"/>
      <c r="Q8" s="17"/>
      <c r="R8" s="19"/>
    </row>
    <row r="9" spans="1:18" ht="26.25" customHeight="1" x14ac:dyDescent="0.25">
      <c r="A9" s="689" t="s">
        <v>2</v>
      </c>
      <c r="B9" s="689" t="s">
        <v>3</v>
      </c>
      <c r="C9" s="908" t="s">
        <v>501</v>
      </c>
      <c r="D9" s="909"/>
      <c r="E9" s="910"/>
      <c r="Q9" s="19"/>
      <c r="R9" s="19"/>
    </row>
    <row r="10" spans="1:18" ht="56.25" customHeight="1" x14ac:dyDescent="0.25">
      <c r="A10" s="689"/>
      <c r="B10" s="689"/>
      <c r="C10" s="5" t="s">
        <v>503</v>
      </c>
      <c r="D10" s="5" t="s">
        <v>504</v>
      </c>
      <c r="E10" s="5" t="s">
        <v>502</v>
      </c>
    </row>
    <row r="11" spans="1:18" s="107" customFormat="1" ht="15.75" customHeight="1" x14ac:dyDescent="0.3">
      <c r="A11" s="59">
        <v>1</v>
      </c>
      <c r="B11" s="58">
        <v>2</v>
      </c>
      <c r="C11" s="59">
        <v>3</v>
      </c>
      <c r="D11" s="58">
        <v>4</v>
      </c>
      <c r="E11" s="59">
        <v>5</v>
      </c>
    </row>
    <row r="12" spans="1:18" ht="15" customHeight="1" x14ac:dyDescent="0.25">
      <c r="A12" s="8">
        <v>1</v>
      </c>
      <c r="B12" s="205" t="s">
        <v>897</v>
      </c>
      <c r="C12" s="462">
        <v>1</v>
      </c>
      <c r="D12" s="462">
        <v>4</v>
      </c>
      <c r="E12" s="462">
        <v>343</v>
      </c>
    </row>
    <row r="13" spans="1:18" ht="15" customHeight="1" x14ac:dyDescent="0.25">
      <c r="A13" s="8">
        <v>2</v>
      </c>
      <c r="B13" s="205" t="s">
        <v>898</v>
      </c>
      <c r="C13" s="462">
        <v>1</v>
      </c>
      <c r="D13" s="462">
        <v>3</v>
      </c>
      <c r="E13" s="462">
        <v>1820</v>
      </c>
    </row>
    <row r="14" spans="1:18" ht="15" customHeight="1" x14ac:dyDescent="0.25">
      <c r="A14" s="8">
        <v>3</v>
      </c>
      <c r="B14" s="205" t="s">
        <v>910</v>
      </c>
      <c r="C14" s="462">
        <v>0</v>
      </c>
      <c r="D14" s="462">
        <v>4</v>
      </c>
      <c r="E14" s="462">
        <v>84</v>
      </c>
    </row>
    <row r="15" spans="1:18" x14ac:dyDescent="0.25">
      <c r="A15" s="8">
        <v>4</v>
      </c>
      <c r="B15" s="205" t="s">
        <v>899</v>
      </c>
      <c r="C15" s="462">
        <v>1</v>
      </c>
      <c r="D15" s="462">
        <v>7</v>
      </c>
      <c r="E15" s="462">
        <v>117</v>
      </c>
    </row>
    <row r="16" spans="1:18" ht="15.75" customHeight="1" x14ac:dyDescent="0.25">
      <c r="A16" s="8">
        <v>5</v>
      </c>
      <c r="B16" s="205" t="s">
        <v>900</v>
      </c>
      <c r="C16" s="515">
        <v>0</v>
      </c>
      <c r="D16" s="462">
        <v>9</v>
      </c>
      <c r="E16" s="462">
        <v>120</v>
      </c>
    </row>
    <row r="17" spans="1:8" ht="12.75" customHeight="1" x14ac:dyDescent="0.25">
      <c r="A17" s="8">
        <v>6</v>
      </c>
      <c r="B17" s="205" t="s">
        <v>901</v>
      </c>
      <c r="C17" s="462">
        <v>1</v>
      </c>
      <c r="D17" s="462">
        <v>9</v>
      </c>
      <c r="E17" s="462">
        <v>211</v>
      </c>
    </row>
    <row r="18" spans="1:8" ht="12.75" customHeight="1" x14ac:dyDescent="0.25">
      <c r="A18" s="8">
        <v>7</v>
      </c>
      <c r="B18" s="205" t="s">
        <v>902</v>
      </c>
      <c r="C18" s="462">
        <v>0</v>
      </c>
      <c r="D18" s="462">
        <v>5</v>
      </c>
      <c r="E18" s="462">
        <v>156</v>
      </c>
    </row>
    <row r="19" spans="1:8" ht="13" x14ac:dyDescent="0.3">
      <c r="A19" s="8">
        <v>8</v>
      </c>
      <c r="B19" s="205" t="s">
        <v>903</v>
      </c>
      <c r="C19" s="462">
        <v>0</v>
      </c>
      <c r="D19" s="462">
        <v>4</v>
      </c>
      <c r="E19" s="518">
        <v>47</v>
      </c>
    </row>
    <row r="20" spans="1:8" x14ac:dyDescent="0.25">
      <c r="A20" s="8">
        <v>9</v>
      </c>
      <c r="B20" s="205" t="s">
        <v>904</v>
      </c>
      <c r="C20" s="462">
        <v>0</v>
      </c>
      <c r="D20" s="462">
        <v>3</v>
      </c>
      <c r="E20" s="462">
        <v>304</v>
      </c>
    </row>
    <row r="21" spans="1:8" x14ac:dyDescent="0.25">
      <c r="A21" s="8">
        <v>10</v>
      </c>
      <c r="B21" s="205" t="s">
        <v>905</v>
      </c>
      <c r="C21" s="462">
        <v>0</v>
      </c>
      <c r="D21" s="462">
        <v>2</v>
      </c>
      <c r="E21" s="462">
        <v>386</v>
      </c>
    </row>
    <row r="22" spans="1:8" x14ac:dyDescent="0.25">
      <c r="A22" s="8">
        <v>11</v>
      </c>
      <c r="B22" s="205" t="s">
        <v>906</v>
      </c>
      <c r="C22" s="462">
        <v>0</v>
      </c>
      <c r="D22" s="462">
        <v>1</v>
      </c>
      <c r="E22" s="462">
        <v>173</v>
      </c>
    </row>
    <row r="23" spans="1:8" x14ac:dyDescent="0.25">
      <c r="A23" s="8">
        <v>12</v>
      </c>
      <c r="B23" s="205" t="s">
        <v>907</v>
      </c>
      <c r="C23" s="462">
        <v>0</v>
      </c>
      <c r="D23" s="462">
        <v>4</v>
      </c>
      <c r="E23" s="462">
        <v>20</v>
      </c>
    </row>
    <row r="24" spans="1:8" x14ac:dyDescent="0.25">
      <c r="A24" s="8">
        <v>13</v>
      </c>
      <c r="B24" s="205" t="s">
        <v>908</v>
      </c>
      <c r="C24" s="462">
        <v>1</v>
      </c>
      <c r="D24" s="462">
        <v>3</v>
      </c>
      <c r="E24" s="462">
        <v>367</v>
      </c>
    </row>
    <row r="25" spans="1:8" s="280" customFormat="1" x14ac:dyDescent="0.25">
      <c r="A25" s="498">
        <v>14</v>
      </c>
      <c r="B25" s="205" t="s">
        <v>909</v>
      </c>
      <c r="C25" s="462">
        <v>0</v>
      </c>
      <c r="D25" s="462">
        <v>5</v>
      </c>
      <c r="E25" s="462">
        <v>40</v>
      </c>
    </row>
    <row r="26" spans="1:8" x14ac:dyDescent="0.25">
      <c r="A26" s="8">
        <v>15</v>
      </c>
      <c r="B26" s="205" t="s">
        <v>911</v>
      </c>
      <c r="C26" s="462">
        <v>1</v>
      </c>
      <c r="D26" s="462">
        <v>6</v>
      </c>
      <c r="E26" s="462">
        <v>125</v>
      </c>
    </row>
    <row r="27" spans="1:8" x14ac:dyDescent="0.25">
      <c r="A27" s="8">
        <v>16</v>
      </c>
      <c r="B27" s="205" t="s">
        <v>912</v>
      </c>
      <c r="C27" s="462">
        <v>2</v>
      </c>
      <c r="D27" s="462">
        <v>3</v>
      </c>
      <c r="E27" s="462">
        <v>121</v>
      </c>
    </row>
    <row r="28" spans="1:8" s="14" customFormat="1" ht="13" x14ac:dyDescent="0.3">
      <c r="A28" s="513"/>
      <c r="B28" s="25" t="s">
        <v>15</v>
      </c>
      <c r="C28" s="513">
        <f>SUM(C12:C27)</f>
        <v>8</v>
      </c>
      <c r="D28" s="513">
        <f>SUM(D12:D27)</f>
        <v>72</v>
      </c>
      <c r="E28" s="513">
        <f>SUM(E12:E27)</f>
        <v>4434</v>
      </c>
    </row>
    <row r="29" spans="1:8" ht="13" x14ac:dyDescent="0.3">
      <c r="E29" s="26"/>
    </row>
    <row r="30" spans="1:8" ht="13" x14ac:dyDescent="0.3">
      <c r="E30" s="11"/>
    </row>
    <row r="31" spans="1:8" ht="13" x14ac:dyDescent="0.3">
      <c r="A31" s="30" t="s">
        <v>11</v>
      </c>
      <c r="E31" s="30"/>
      <c r="F31" s="118"/>
    </row>
    <row r="32" spans="1:8" ht="12.75" customHeight="1" x14ac:dyDescent="0.3">
      <c r="B32" s="667" t="s">
        <v>895</v>
      </c>
      <c r="C32" s="667"/>
      <c r="D32" s="660" t="s">
        <v>956</v>
      </c>
      <c r="E32" s="660"/>
      <c r="F32" s="660"/>
      <c r="G32" s="660"/>
      <c r="H32" s="367"/>
    </row>
    <row r="33" spans="2:8" ht="12.75" customHeight="1" x14ac:dyDescent="0.3">
      <c r="B33" s="667" t="s">
        <v>918</v>
      </c>
      <c r="C33" s="667"/>
      <c r="D33" s="660" t="s">
        <v>957</v>
      </c>
      <c r="E33" s="660"/>
      <c r="F33" s="660"/>
      <c r="G33" s="660"/>
      <c r="H33" s="367"/>
    </row>
    <row r="34" spans="2:8" ht="13" x14ac:dyDescent="0.3">
      <c r="B34" s="668" t="s">
        <v>896</v>
      </c>
      <c r="C34" s="668"/>
      <c r="D34" s="660" t="s">
        <v>958</v>
      </c>
      <c r="E34" s="660"/>
      <c r="F34" s="660"/>
      <c r="G34" s="660"/>
      <c r="H34" s="30"/>
    </row>
  </sheetData>
  <mergeCells count="12">
    <mergeCell ref="B33:C33"/>
    <mergeCell ref="B34:C34"/>
    <mergeCell ref="B32:C32"/>
    <mergeCell ref="C3:E3"/>
    <mergeCell ref="A5:E5"/>
    <mergeCell ref="C9:E9"/>
    <mergeCell ref="D8:E8"/>
    <mergeCell ref="B9:B10"/>
    <mergeCell ref="A9:A10"/>
    <mergeCell ref="D32:G32"/>
    <mergeCell ref="D33:G33"/>
    <mergeCell ref="D34:G34"/>
  </mergeCells>
  <printOptions horizontalCentered="1"/>
  <pageMargins left="0.70866141732283472" right="0.70866141732283472" top="0.63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35"/>
  <sheetViews>
    <sheetView view="pageBreakPreview" topLeftCell="A3" zoomScale="110" zoomScaleSheetLayoutView="110" workbookViewId="0">
      <selection activeCell="G14" sqref="G14"/>
    </sheetView>
  </sheetViews>
  <sheetFormatPr defaultRowHeight="12.5" x14ac:dyDescent="0.25"/>
  <cols>
    <col min="1" max="1" width="7.453125" customWidth="1"/>
    <col min="2" max="2" width="13.81640625" customWidth="1"/>
    <col min="3" max="3" width="14.26953125" customWidth="1"/>
    <col min="4" max="4" width="13.54296875" customWidth="1"/>
    <col min="5" max="6" width="12.81640625" customWidth="1"/>
    <col min="7" max="7" width="15.26953125" customWidth="1"/>
    <col min="8" max="8" width="15.453125" customWidth="1"/>
    <col min="9" max="9" width="13.26953125" customWidth="1"/>
  </cols>
  <sheetData>
    <row r="1" spans="1:10" ht="15.5" x14ac:dyDescent="0.35">
      <c r="H1" s="911" t="s">
        <v>665</v>
      </c>
      <c r="I1" s="911"/>
    </row>
    <row r="2" spans="1:10" ht="15.5" x14ac:dyDescent="0.35">
      <c r="C2" s="765" t="s">
        <v>0</v>
      </c>
      <c r="D2" s="765"/>
      <c r="E2" s="765"/>
      <c r="F2" s="765"/>
      <c r="G2" s="765"/>
      <c r="H2" s="256"/>
      <c r="I2" s="232"/>
      <c r="J2" s="232"/>
    </row>
    <row r="3" spans="1:10" ht="20.5" x14ac:dyDescent="0.45">
      <c r="B3" s="764" t="s">
        <v>740</v>
      </c>
      <c r="C3" s="764"/>
      <c r="D3" s="764"/>
      <c r="E3" s="764"/>
      <c r="F3" s="764"/>
      <c r="G3" s="764"/>
      <c r="H3" s="233"/>
      <c r="I3" s="233"/>
      <c r="J3" s="233"/>
    </row>
    <row r="4" spans="1:10" ht="20.5" x14ac:dyDescent="0.45">
      <c r="C4" s="199"/>
      <c r="D4" s="199"/>
      <c r="E4" s="199"/>
      <c r="F4" s="199"/>
      <c r="G4" s="199"/>
      <c r="H4" s="199"/>
      <c r="I4" s="233"/>
      <c r="J4" s="233"/>
    </row>
    <row r="5" spans="1:10" ht="20.25" customHeight="1" x14ac:dyDescent="0.25">
      <c r="C5" s="912" t="s">
        <v>816</v>
      </c>
      <c r="D5" s="912"/>
      <c r="E5" s="912"/>
      <c r="F5" s="912"/>
      <c r="G5" s="912"/>
      <c r="H5" s="912"/>
    </row>
    <row r="6" spans="1:10" ht="20.25" customHeight="1" x14ac:dyDescent="0.3">
      <c r="A6" t="s">
        <v>916</v>
      </c>
      <c r="C6" s="237"/>
      <c r="D6" s="237"/>
      <c r="E6" s="237"/>
      <c r="F6" s="237"/>
      <c r="G6" s="819" t="s">
        <v>977</v>
      </c>
      <c r="H6" s="819"/>
      <c r="I6" s="819"/>
    </row>
    <row r="7" spans="1:10" ht="15" customHeight="1" x14ac:dyDescent="0.25">
      <c r="A7" s="913" t="s">
        <v>70</v>
      </c>
      <c r="B7" s="913" t="s">
        <v>33</v>
      </c>
      <c r="C7" s="913" t="s">
        <v>406</v>
      </c>
      <c r="D7" s="913" t="s">
        <v>385</v>
      </c>
      <c r="E7" s="913" t="s">
        <v>384</v>
      </c>
      <c r="F7" s="913"/>
      <c r="G7" s="913"/>
      <c r="H7" s="913" t="s">
        <v>726</v>
      </c>
      <c r="I7" s="914" t="s">
        <v>410</v>
      </c>
    </row>
    <row r="8" spans="1:10" ht="12.75" customHeight="1" x14ac:dyDescent="0.25">
      <c r="A8" s="913"/>
      <c r="B8" s="913"/>
      <c r="C8" s="913"/>
      <c r="D8" s="913"/>
      <c r="E8" s="913" t="s">
        <v>407</v>
      </c>
      <c r="F8" s="914" t="s">
        <v>408</v>
      </c>
      <c r="G8" s="913" t="s">
        <v>409</v>
      </c>
      <c r="H8" s="913"/>
      <c r="I8" s="915"/>
    </row>
    <row r="9" spans="1:10" ht="20.25" customHeight="1" x14ac:dyDescent="0.25">
      <c r="A9" s="913"/>
      <c r="B9" s="913"/>
      <c r="C9" s="913"/>
      <c r="D9" s="913"/>
      <c r="E9" s="913"/>
      <c r="F9" s="915"/>
      <c r="G9" s="913"/>
      <c r="H9" s="913"/>
      <c r="I9" s="915"/>
    </row>
    <row r="10" spans="1:10" ht="54" customHeight="1" x14ac:dyDescent="0.25">
      <c r="A10" s="913"/>
      <c r="B10" s="913"/>
      <c r="C10" s="913"/>
      <c r="D10" s="913"/>
      <c r="E10" s="913"/>
      <c r="F10" s="916"/>
      <c r="G10" s="913"/>
      <c r="H10" s="913"/>
      <c r="I10" s="916"/>
    </row>
    <row r="11" spans="1:10" ht="14.5" x14ac:dyDescent="0.35">
      <c r="A11" s="239">
        <v>1</v>
      </c>
      <c r="B11" s="239">
        <v>2</v>
      </c>
      <c r="C11" s="240">
        <v>3</v>
      </c>
      <c r="D11" s="239">
        <v>4</v>
      </c>
      <c r="E11" s="239">
        <v>5</v>
      </c>
      <c r="F11" s="240">
        <v>6</v>
      </c>
      <c r="G11" s="239">
        <v>7</v>
      </c>
      <c r="H11" s="239">
        <v>8</v>
      </c>
      <c r="I11" s="240">
        <v>9</v>
      </c>
    </row>
    <row r="12" spans="1:10" x14ac:dyDescent="0.25">
      <c r="A12" s="8">
        <v>1</v>
      </c>
      <c r="B12" s="9" t="s">
        <v>897</v>
      </c>
      <c r="C12" s="455">
        <v>0</v>
      </c>
      <c r="D12" s="455">
        <v>0</v>
      </c>
      <c r="E12" s="455">
        <v>0</v>
      </c>
      <c r="F12" s="455">
        <v>0</v>
      </c>
      <c r="G12" s="455">
        <v>0</v>
      </c>
      <c r="H12" s="455">
        <v>0</v>
      </c>
      <c r="I12" s="455">
        <v>0</v>
      </c>
    </row>
    <row r="13" spans="1:10" x14ac:dyDescent="0.25">
      <c r="A13" s="8">
        <v>2</v>
      </c>
      <c r="B13" s="9" t="s">
        <v>898</v>
      </c>
      <c r="C13" s="455">
        <v>0</v>
      </c>
      <c r="D13" s="455">
        <v>0</v>
      </c>
      <c r="E13" s="455">
        <v>0</v>
      </c>
      <c r="F13" s="455">
        <v>0</v>
      </c>
      <c r="G13" s="455">
        <v>0</v>
      </c>
      <c r="H13" s="455">
        <v>0</v>
      </c>
      <c r="I13" s="455">
        <v>0</v>
      </c>
    </row>
    <row r="14" spans="1:10" x14ac:dyDescent="0.25">
      <c r="A14" s="8">
        <v>3</v>
      </c>
      <c r="B14" s="9" t="s">
        <v>910</v>
      </c>
      <c r="C14" s="455">
        <v>0</v>
      </c>
      <c r="D14" s="455">
        <v>0</v>
      </c>
      <c r="E14" s="455">
        <v>0</v>
      </c>
      <c r="F14" s="455">
        <v>0</v>
      </c>
      <c r="G14" s="455">
        <v>0</v>
      </c>
      <c r="H14" s="455">
        <v>0</v>
      </c>
      <c r="I14" s="455">
        <v>0</v>
      </c>
    </row>
    <row r="15" spans="1:10" x14ac:dyDescent="0.25">
      <c r="A15" s="8">
        <v>4</v>
      </c>
      <c r="B15" s="9" t="s">
        <v>899</v>
      </c>
      <c r="C15" s="455">
        <v>0</v>
      </c>
      <c r="D15" s="455">
        <v>0</v>
      </c>
      <c r="E15" s="455">
        <v>0</v>
      </c>
      <c r="F15" s="455">
        <v>0</v>
      </c>
      <c r="G15" s="455">
        <v>0</v>
      </c>
      <c r="H15" s="455">
        <v>0</v>
      </c>
      <c r="I15" s="455">
        <v>0</v>
      </c>
    </row>
    <row r="16" spans="1:10" x14ac:dyDescent="0.25">
      <c r="A16" s="8">
        <v>5</v>
      </c>
      <c r="B16" s="9" t="s">
        <v>900</v>
      </c>
      <c r="C16" s="455">
        <v>0</v>
      </c>
      <c r="D16" s="455">
        <v>0</v>
      </c>
      <c r="E16" s="455">
        <v>0</v>
      </c>
      <c r="F16" s="455">
        <v>0</v>
      </c>
      <c r="G16" s="455">
        <v>0</v>
      </c>
      <c r="H16" s="455">
        <v>0</v>
      </c>
      <c r="I16" s="455">
        <v>0</v>
      </c>
    </row>
    <row r="17" spans="1:9" x14ac:dyDescent="0.25">
      <c r="A17" s="8">
        <v>6</v>
      </c>
      <c r="B17" s="9" t="s">
        <v>901</v>
      </c>
      <c r="C17" s="455">
        <v>0</v>
      </c>
      <c r="D17" s="455">
        <v>0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</row>
    <row r="18" spans="1:9" x14ac:dyDescent="0.25">
      <c r="A18" s="8">
        <v>7</v>
      </c>
      <c r="B18" s="9" t="s">
        <v>902</v>
      </c>
      <c r="C18" s="455">
        <v>0</v>
      </c>
      <c r="D18" s="455">
        <v>0</v>
      </c>
      <c r="E18" s="455">
        <v>0</v>
      </c>
      <c r="F18" s="455">
        <v>0</v>
      </c>
      <c r="G18" s="455">
        <v>0</v>
      </c>
      <c r="H18" s="455">
        <v>0</v>
      </c>
      <c r="I18" s="455">
        <v>0</v>
      </c>
    </row>
    <row r="19" spans="1:9" x14ac:dyDescent="0.25">
      <c r="A19" s="8">
        <v>8</v>
      </c>
      <c r="B19" s="9" t="s">
        <v>903</v>
      </c>
      <c r="C19" s="455">
        <v>0</v>
      </c>
      <c r="D19" s="455">
        <v>0</v>
      </c>
      <c r="E19" s="455">
        <v>0</v>
      </c>
      <c r="F19" s="455">
        <v>0</v>
      </c>
      <c r="G19" s="455">
        <v>0</v>
      </c>
      <c r="H19" s="455">
        <v>0</v>
      </c>
      <c r="I19" s="455">
        <v>0</v>
      </c>
    </row>
    <row r="20" spans="1:9" x14ac:dyDescent="0.25">
      <c r="A20" s="8">
        <v>9</v>
      </c>
      <c r="B20" s="9" t="s">
        <v>904</v>
      </c>
      <c r="C20" s="455">
        <v>0</v>
      </c>
      <c r="D20" s="455">
        <v>0</v>
      </c>
      <c r="E20" s="455">
        <v>0</v>
      </c>
      <c r="F20" s="455">
        <v>0</v>
      </c>
      <c r="G20" s="455">
        <v>0</v>
      </c>
      <c r="H20" s="455">
        <v>0</v>
      </c>
      <c r="I20" s="455">
        <v>0</v>
      </c>
    </row>
    <row r="21" spans="1:9" x14ac:dyDescent="0.25">
      <c r="A21" s="8">
        <v>10</v>
      </c>
      <c r="B21" s="9" t="s">
        <v>905</v>
      </c>
      <c r="C21" s="455">
        <v>0</v>
      </c>
      <c r="D21" s="455">
        <v>0</v>
      </c>
      <c r="E21" s="455">
        <v>0</v>
      </c>
      <c r="F21" s="455">
        <v>0</v>
      </c>
      <c r="G21" s="455">
        <v>0</v>
      </c>
      <c r="H21" s="455">
        <v>0</v>
      </c>
      <c r="I21" s="455">
        <v>0</v>
      </c>
    </row>
    <row r="22" spans="1:9" x14ac:dyDescent="0.25">
      <c r="A22" s="8">
        <v>11</v>
      </c>
      <c r="B22" s="9" t="s">
        <v>906</v>
      </c>
      <c r="C22" s="455">
        <v>0</v>
      </c>
      <c r="D22" s="455">
        <v>0</v>
      </c>
      <c r="E22" s="455">
        <v>0</v>
      </c>
      <c r="F22" s="455">
        <v>0</v>
      </c>
      <c r="G22" s="455">
        <v>0</v>
      </c>
      <c r="H22" s="455">
        <v>0</v>
      </c>
      <c r="I22" s="455">
        <v>0</v>
      </c>
    </row>
    <row r="23" spans="1:9" x14ac:dyDescent="0.25">
      <c r="A23" s="8">
        <v>12</v>
      </c>
      <c r="B23" s="9" t="s">
        <v>907</v>
      </c>
      <c r="C23" s="455">
        <v>0</v>
      </c>
      <c r="D23" s="455">
        <v>0</v>
      </c>
      <c r="E23" s="455">
        <v>0</v>
      </c>
      <c r="F23" s="455">
        <v>0</v>
      </c>
      <c r="G23" s="455">
        <v>0</v>
      </c>
      <c r="H23" s="455">
        <v>0</v>
      </c>
      <c r="I23" s="455">
        <v>0</v>
      </c>
    </row>
    <row r="24" spans="1:9" x14ac:dyDescent="0.25">
      <c r="A24" s="8">
        <v>13</v>
      </c>
      <c r="B24" s="9" t="s">
        <v>908</v>
      </c>
      <c r="C24" s="455">
        <v>0</v>
      </c>
      <c r="D24" s="455">
        <v>0</v>
      </c>
      <c r="E24" s="455">
        <v>0</v>
      </c>
      <c r="F24" s="455">
        <v>0</v>
      </c>
      <c r="G24" s="455">
        <v>0</v>
      </c>
      <c r="H24" s="455">
        <v>0</v>
      </c>
      <c r="I24" s="455">
        <v>0</v>
      </c>
    </row>
    <row r="25" spans="1:9" x14ac:dyDescent="0.25">
      <c r="A25" s="8">
        <v>14</v>
      </c>
      <c r="B25" s="9" t="s">
        <v>909</v>
      </c>
      <c r="C25" s="455">
        <v>0</v>
      </c>
      <c r="D25" s="455">
        <v>0</v>
      </c>
      <c r="E25" s="455">
        <v>0</v>
      </c>
      <c r="F25" s="455">
        <v>0</v>
      </c>
      <c r="G25" s="455">
        <v>0</v>
      </c>
      <c r="H25" s="455">
        <v>0</v>
      </c>
      <c r="I25" s="455">
        <v>0</v>
      </c>
    </row>
    <row r="26" spans="1:9" x14ac:dyDescent="0.25">
      <c r="A26" s="8">
        <v>15</v>
      </c>
      <c r="B26" s="9" t="s">
        <v>911</v>
      </c>
      <c r="C26" s="455">
        <v>0</v>
      </c>
      <c r="D26" s="455">
        <v>0</v>
      </c>
      <c r="E26" s="455">
        <v>0</v>
      </c>
      <c r="F26" s="455">
        <v>0</v>
      </c>
      <c r="G26" s="455">
        <v>0</v>
      </c>
      <c r="H26" s="455">
        <v>0</v>
      </c>
      <c r="I26" s="455">
        <v>0</v>
      </c>
    </row>
    <row r="27" spans="1:9" x14ac:dyDescent="0.25">
      <c r="A27" s="8">
        <v>16</v>
      </c>
      <c r="B27" s="9" t="s">
        <v>912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</row>
    <row r="28" spans="1:9" x14ac:dyDescent="0.25">
      <c r="A28" s="8"/>
      <c r="B28" s="9" t="s">
        <v>15</v>
      </c>
      <c r="C28" s="508">
        <v>0</v>
      </c>
      <c r="D28" s="508">
        <v>0</v>
      </c>
      <c r="E28" s="508">
        <v>0</v>
      </c>
      <c r="F28" s="508">
        <v>0</v>
      </c>
      <c r="G28" s="508">
        <v>0</v>
      </c>
      <c r="H28" s="508">
        <v>0</v>
      </c>
      <c r="I28" s="508">
        <v>0</v>
      </c>
    </row>
    <row r="29" spans="1:9" x14ac:dyDescent="0.25">
      <c r="A29" s="241"/>
      <c r="B29" s="12"/>
      <c r="C29" s="573"/>
      <c r="D29" s="573"/>
      <c r="E29" s="573"/>
      <c r="F29" s="573"/>
      <c r="G29" s="573"/>
      <c r="H29" s="573"/>
      <c r="I29" s="573"/>
    </row>
    <row r="31" spans="1:9" ht="13" x14ac:dyDescent="0.3">
      <c r="A31" s="207"/>
      <c r="B31" s="207"/>
      <c r="C31" s="207"/>
      <c r="D31" s="207"/>
      <c r="G31" s="361"/>
    </row>
    <row r="32" spans="1:9" ht="15" customHeight="1" x14ac:dyDescent="0.3">
      <c r="A32" s="207"/>
      <c r="B32" s="207"/>
      <c r="C32" s="207"/>
      <c r="D32" s="207"/>
      <c r="F32" s="222"/>
      <c r="G32" s="222"/>
      <c r="H32" s="222"/>
    </row>
    <row r="33" spans="1:9" ht="12.75" customHeight="1" x14ac:dyDescent="0.3">
      <c r="A33" s="207" t="s">
        <v>11</v>
      </c>
      <c r="C33" s="667" t="s">
        <v>895</v>
      </c>
      <c r="D33" s="667"/>
      <c r="F33" s="660" t="s">
        <v>956</v>
      </c>
      <c r="G33" s="660"/>
      <c r="H33" s="660"/>
      <c r="I33" s="660"/>
    </row>
    <row r="34" spans="1:9" ht="13" x14ac:dyDescent="0.3">
      <c r="C34" s="667" t="s">
        <v>918</v>
      </c>
      <c r="D34" s="667"/>
      <c r="F34" s="660" t="s">
        <v>957</v>
      </c>
      <c r="G34" s="660"/>
      <c r="H34" s="660"/>
      <c r="I34" s="660"/>
    </row>
    <row r="35" spans="1:9" ht="13" x14ac:dyDescent="0.3">
      <c r="C35" s="668" t="s">
        <v>896</v>
      </c>
      <c r="D35" s="668"/>
      <c r="F35" s="660" t="s">
        <v>958</v>
      </c>
      <c r="G35" s="660"/>
      <c r="H35" s="660"/>
      <c r="I35" s="660"/>
    </row>
  </sheetData>
  <mergeCells count="21">
    <mergeCell ref="C33:D33"/>
    <mergeCell ref="C34:D34"/>
    <mergeCell ref="C35:D35"/>
    <mergeCell ref="A7:A10"/>
    <mergeCell ref="G8:G10"/>
    <mergeCell ref="B7:B10"/>
    <mergeCell ref="C7:C10"/>
    <mergeCell ref="E7:G7"/>
    <mergeCell ref="F33:I33"/>
    <mergeCell ref="F34:I34"/>
    <mergeCell ref="F35:I35"/>
    <mergeCell ref="H1:I1"/>
    <mergeCell ref="C5:H5"/>
    <mergeCell ref="D7:D10"/>
    <mergeCell ref="C2:G2"/>
    <mergeCell ref="B3:G3"/>
    <mergeCell ref="I7:I10"/>
    <mergeCell ref="E8:E10"/>
    <mergeCell ref="F8:F10"/>
    <mergeCell ref="G6:I6"/>
    <mergeCell ref="H7:H10"/>
  </mergeCells>
  <printOptions horizontalCentered="1"/>
  <pageMargins left="0.70866141732283472" right="0.70866141732283472" top="0.75" bottom="0" header="0.31496062992125984" footer="0.19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35"/>
  <sheetViews>
    <sheetView view="pageBreakPreview" zoomScale="120" zoomScaleSheetLayoutView="120" workbookViewId="0">
      <selection activeCell="F11" sqref="F11"/>
    </sheetView>
  </sheetViews>
  <sheetFormatPr defaultRowHeight="12.5" x14ac:dyDescent="0.25"/>
  <cols>
    <col min="1" max="1" width="6.1796875" customWidth="1"/>
    <col min="2" max="2" width="14.7265625" customWidth="1"/>
    <col min="3" max="4" width="12.1796875" customWidth="1"/>
    <col min="6" max="6" width="11.54296875" customWidth="1"/>
    <col min="7" max="7" width="10.453125" customWidth="1"/>
    <col min="8" max="8" width="20.26953125" customWidth="1"/>
    <col min="9" max="9" width="10.453125" customWidth="1"/>
    <col min="10" max="10" width="22.81640625" customWidth="1"/>
  </cols>
  <sheetData>
    <row r="1" spans="1:10" ht="15.5" x14ac:dyDescent="0.35">
      <c r="J1" s="301" t="s">
        <v>545</v>
      </c>
    </row>
    <row r="2" spans="1:10" ht="15.5" x14ac:dyDescent="0.35">
      <c r="A2" s="765" t="s">
        <v>0</v>
      </c>
      <c r="B2" s="765"/>
      <c r="C2" s="765"/>
      <c r="D2" s="765"/>
      <c r="E2" s="765"/>
      <c r="F2" s="765"/>
      <c r="G2" s="765"/>
      <c r="H2" s="765"/>
      <c r="I2" s="765"/>
      <c r="J2" s="765"/>
    </row>
    <row r="3" spans="1:10" ht="20.5" x14ac:dyDescent="0.45">
      <c r="A3" s="764" t="s">
        <v>740</v>
      </c>
      <c r="B3" s="764"/>
      <c r="C3" s="764"/>
      <c r="D3" s="764"/>
      <c r="E3" s="764"/>
      <c r="F3" s="764"/>
      <c r="G3" s="764"/>
      <c r="H3" s="764"/>
      <c r="I3" s="764"/>
      <c r="J3" s="764"/>
    </row>
    <row r="4" spans="1:10" ht="13.5" x14ac:dyDescent="0.35">
      <c r="A4" s="200"/>
      <c r="B4" s="200"/>
      <c r="C4" s="200"/>
      <c r="D4" s="200"/>
      <c r="E4" s="200"/>
      <c r="F4" s="200"/>
      <c r="G4" s="200"/>
      <c r="H4" s="200"/>
      <c r="I4" s="200"/>
    </row>
    <row r="5" spans="1:10" ht="15.5" x14ac:dyDescent="0.35">
      <c r="A5" s="765" t="s">
        <v>544</v>
      </c>
      <c r="B5" s="765"/>
      <c r="C5" s="765"/>
      <c r="D5" s="765"/>
      <c r="E5" s="765"/>
      <c r="F5" s="765"/>
      <c r="G5" s="765"/>
      <c r="H5" s="765"/>
      <c r="I5" s="765"/>
    </row>
    <row r="6" spans="1:10" ht="13.5" x14ac:dyDescent="0.35">
      <c r="A6" s="201" t="s">
        <v>894</v>
      </c>
      <c r="B6" s="201"/>
      <c r="C6" s="201"/>
      <c r="D6" s="201"/>
      <c r="E6" s="201"/>
      <c r="F6" s="201"/>
      <c r="G6" s="201"/>
      <c r="H6" s="201"/>
      <c r="I6" s="921" t="s">
        <v>977</v>
      </c>
      <c r="J6" s="922"/>
    </row>
    <row r="7" spans="1:10" ht="16.5" customHeight="1" x14ac:dyDescent="0.25">
      <c r="A7" s="917" t="s">
        <v>2</v>
      </c>
      <c r="B7" s="917" t="s">
        <v>386</v>
      </c>
      <c r="C7" s="689" t="s">
        <v>387</v>
      </c>
      <c r="D7" s="689"/>
      <c r="E7" s="689"/>
      <c r="F7" s="918" t="s">
        <v>390</v>
      </c>
      <c r="G7" s="919"/>
      <c r="H7" s="919"/>
      <c r="I7" s="920"/>
      <c r="J7" s="923" t="s">
        <v>394</v>
      </c>
    </row>
    <row r="8" spans="1:10" ht="45" customHeight="1" x14ac:dyDescent="0.25">
      <c r="A8" s="917"/>
      <c r="B8" s="917"/>
      <c r="C8" s="5" t="s">
        <v>96</v>
      </c>
      <c r="D8" s="5" t="s">
        <v>388</v>
      </c>
      <c r="E8" s="5" t="s">
        <v>389</v>
      </c>
      <c r="F8" s="235" t="s">
        <v>391</v>
      </c>
      <c r="G8" s="235" t="s">
        <v>392</v>
      </c>
      <c r="H8" s="235" t="s">
        <v>393</v>
      </c>
      <c r="I8" s="235" t="s">
        <v>43</v>
      </c>
      <c r="J8" s="924"/>
    </row>
    <row r="9" spans="1:10" ht="13.5" x14ac:dyDescent="0.25">
      <c r="A9" s="204" t="s">
        <v>254</v>
      </c>
      <c r="B9" s="204" t="s">
        <v>255</v>
      </c>
      <c r="C9" s="204" t="s">
        <v>256</v>
      </c>
      <c r="D9" s="204" t="s">
        <v>257</v>
      </c>
      <c r="E9" s="204" t="s">
        <v>258</v>
      </c>
      <c r="F9" s="204" t="s">
        <v>261</v>
      </c>
      <c r="G9" s="204" t="s">
        <v>280</v>
      </c>
      <c r="H9" s="204" t="s">
        <v>281</v>
      </c>
      <c r="I9" s="204" t="s">
        <v>282</v>
      </c>
      <c r="J9" s="204" t="s">
        <v>310</v>
      </c>
    </row>
    <row r="10" spans="1:10" ht="13.5" x14ac:dyDescent="0.25">
      <c r="A10" s="8">
        <v>1</v>
      </c>
      <c r="B10" s="9" t="s">
        <v>897</v>
      </c>
      <c r="C10" s="516">
        <v>0</v>
      </c>
      <c r="D10" s="516">
        <v>0</v>
      </c>
      <c r="E10" s="516">
        <v>0</v>
      </c>
      <c r="F10" s="516">
        <v>0</v>
      </c>
      <c r="G10" s="516">
        <v>0</v>
      </c>
      <c r="H10" s="516">
        <v>0</v>
      </c>
      <c r="I10" s="516">
        <v>0</v>
      </c>
      <c r="J10" s="925" t="s">
        <v>973</v>
      </c>
    </row>
    <row r="11" spans="1:10" ht="13.5" x14ac:dyDescent="0.25">
      <c r="A11" s="8">
        <v>2</v>
      </c>
      <c r="B11" s="9" t="s">
        <v>898</v>
      </c>
      <c r="C11" s="516">
        <v>0</v>
      </c>
      <c r="D11" s="516">
        <v>0</v>
      </c>
      <c r="E11" s="516">
        <v>0</v>
      </c>
      <c r="F11" s="516">
        <v>0</v>
      </c>
      <c r="G11" s="516">
        <v>0</v>
      </c>
      <c r="H11" s="516">
        <v>0</v>
      </c>
      <c r="I11" s="516">
        <v>0</v>
      </c>
      <c r="J11" s="926"/>
    </row>
    <row r="12" spans="1:10" ht="13.5" x14ac:dyDescent="0.25">
      <c r="A12" s="8">
        <v>3</v>
      </c>
      <c r="B12" s="9" t="s">
        <v>910</v>
      </c>
      <c r="C12" s="516">
        <v>0</v>
      </c>
      <c r="D12" s="516">
        <v>0</v>
      </c>
      <c r="E12" s="516">
        <v>0</v>
      </c>
      <c r="F12" s="516">
        <v>0</v>
      </c>
      <c r="G12" s="516">
        <v>0</v>
      </c>
      <c r="H12" s="516">
        <v>0</v>
      </c>
      <c r="I12" s="516">
        <v>0</v>
      </c>
      <c r="J12" s="926"/>
    </row>
    <row r="13" spans="1:10" ht="13.5" x14ac:dyDescent="0.25">
      <c r="A13" s="8">
        <v>4</v>
      </c>
      <c r="B13" s="9" t="s">
        <v>899</v>
      </c>
      <c r="C13" s="516">
        <v>0</v>
      </c>
      <c r="D13" s="516">
        <v>0</v>
      </c>
      <c r="E13" s="516">
        <v>0</v>
      </c>
      <c r="F13" s="516">
        <v>0</v>
      </c>
      <c r="G13" s="516">
        <v>0</v>
      </c>
      <c r="H13" s="516">
        <v>0</v>
      </c>
      <c r="I13" s="516">
        <v>0</v>
      </c>
      <c r="J13" s="926"/>
    </row>
    <row r="14" spans="1:10" ht="13.5" x14ac:dyDescent="0.25">
      <c r="A14" s="8">
        <v>5</v>
      </c>
      <c r="B14" s="9" t="s">
        <v>900</v>
      </c>
      <c r="C14" s="516">
        <v>0</v>
      </c>
      <c r="D14" s="516">
        <v>0</v>
      </c>
      <c r="E14" s="516">
        <v>0</v>
      </c>
      <c r="F14" s="516">
        <v>0</v>
      </c>
      <c r="G14" s="516">
        <v>0</v>
      </c>
      <c r="H14" s="516">
        <v>0</v>
      </c>
      <c r="I14" s="516">
        <v>0</v>
      </c>
      <c r="J14" s="926"/>
    </row>
    <row r="15" spans="1:10" ht="13.5" x14ac:dyDescent="0.25">
      <c r="A15" s="8">
        <v>6</v>
      </c>
      <c r="B15" s="9" t="s">
        <v>901</v>
      </c>
      <c r="C15" s="516">
        <v>0</v>
      </c>
      <c r="D15" s="516">
        <v>0</v>
      </c>
      <c r="E15" s="516">
        <v>0</v>
      </c>
      <c r="F15" s="516">
        <v>0</v>
      </c>
      <c r="G15" s="516">
        <v>0</v>
      </c>
      <c r="H15" s="516">
        <v>0</v>
      </c>
      <c r="I15" s="516">
        <v>0</v>
      </c>
      <c r="J15" s="926"/>
    </row>
    <row r="16" spans="1:10" ht="13.5" x14ac:dyDescent="0.25">
      <c r="A16" s="8">
        <v>7</v>
      </c>
      <c r="B16" s="9" t="s">
        <v>902</v>
      </c>
      <c r="C16" s="516">
        <v>0</v>
      </c>
      <c r="D16" s="516">
        <v>0</v>
      </c>
      <c r="E16" s="516">
        <v>0</v>
      </c>
      <c r="F16" s="516">
        <v>0</v>
      </c>
      <c r="G16" s="516">
        <v>0</v>
      </c>
      <c r="H16" s="516">
        <v>0</v>
      </c>
      <c r="I16" s="516">
        <v>0</v>
      </c>
      <c r="J16" s="926"/>
    </row>
    <row r="17" spans="1:13" ht="13.5" x14ac:dyDescent="0.25">
      <c r="A17" s="8">
        <v>8</v>
      </c>
      <c r="B17" s="9" t="s">
        <v>903</v>
      </c>
      <c r="C17" s="516">
        <v>0</v>
      </c>
      <c r="D17" s="516">
        <v>0</v>
      </c>
      <c r="E17" s="516">
        <v>0</v>
      </c>
      <c r="F17" s="516">
        <v>0</v>
      </c>
      <c r="G17" s="516">
        <v>0</v>
      </c>
      <c r="H17" s="516">
        <v>0</v>
      </c>
      <c r="I17" s="516">
        <v>0</v>
      </c>
      <c r="J17" s="926"/>
    </row>
    <row r="18" spans="1:13" ht="13.5" x14ac:dyDescent="0.25">
      <c r="A18" s="8">
        <v>9</v>
      </c>
      <c r="B18" s="9" t="s">
        <v>904</v>
      </c>
      <c r="C18" s="516">
        <v>0</v>
      </c>
      <c r="D18" s="516">
        <v>0</v>
      </c>
      <c r="E18" s="516">
        <v>0</v>
      </c>
      <c r="F18" s="516">
        <v>0</v>
      </c>
      <c r="G18" s="516">
        <v>0</v>
      </c>
      <c r="H18" s="516">
        <v>0</v>
      </c>
      <c r="I18" s="516">
        <v>0</v>
      </c>
      <c r="J18" s="926"/>
    </row>
    <row r="19" spans="1:13" ht="13.5" x14ac:dyDescent="0.25">
      <c r="A19" s="8">
        <v>10</v>
      </c>
      <c r="B19" s="9" t="s">
        <v>905</v>
      </c>
      <c r="C19" s="516">
        <v>0</v>
      </c>
      <c r="D19" s="516">
        <v>0</v>
      </c>
      <c r="E19" s="516">
        <v>0</v>
      </c>
      <c r="F19" s="516">
        <v>0</v>
      </c>
      <c r="G19" s="516">
        <v>0</v>
      </c>
      <c r="H19" s="516">
        <v>0</v>
      </c>
      <c r="I19" s="516">
        <v>0</v>
      </c>
      <c r="J19" s="926"/>
    </row>
    <row r="20" spans="1:13" ht="13.5" x14ac:dyDescent="0.25">
      <c r="A20" s="8">
        <v>11</v>
      </c>
      <c r="B20" s="9" t="s">
        <v>906</v>
      </c>
      <c r="C20" s="516">
        <v>0</v>
      </c>
      <c r="D20" s="516">
        <v>0</v>
      </c>
      <c r="E20" s="516">
        <v>0</v>
      </c>
      <c r="F20" s="516">
        <v>0</v>
      </c>
      <c r="G20" s="516">
        <v>0</v>
      </c>
      <c r="H20" s="516">
        <v>0</v>
      </c>
      <c r="I20" s="516">
        <v>0</v>
      </c>
      <c r="J20" s="926"/>
    </row>
    <row r="21" spans="1:13" ht="13.5" x14ac:dyDescent="0.25">
      <c r="A21" s="8">
        <v>12</v>
      </c>
      <c r="B21" s="9" t="s">
        <v>907</v>
      </c>
      <c r="C21" s="516">
        <v>0</v>
      </c>
      <c r="D21" s="516">
        <v>0</v>
      </c>
      <c r="E21" s="516">
        <v>0</v>
      </c>
      <c r="F21" s="516">
        <v>0</v>
      </c>
      <c r="G21" s="516">
        <v>0</v>
      </c>
      <c r="H21" s="516">
        <v>0</v>
      </c>
      <c r="I21" s="516">
        <v>0</v>
      </c>
      <c r="J21" s="926"/>
    </row>
    <row r="22" spans="1:13" ht="13.5" x14ac:dyDescent="0.25">
      <c r="A22" s="8">
        <v>13</v>
      </c>
      <c r="B22" s="9" t="s">
        <v>908</v>
      </c>
      <c r="C22" s="516">
        <v>0</v>
      </c>
      <c r="D22" s="516">
        <v>0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  <c r="J22" s="926"/>
    </row>
    <row r="23" spans="1:13" ht="13.5" x14ac:dyDescent="0.25">
      <c r="A23" s="8">
        <v>14</v>
      </c>
      <c r="B23" s="9" t="s">
        <v>909</v>
      </c>
      <c r="C23" s="516">
        <v>0</v>
      </c>
      <c r="D23" s="516">
        <v>0</v>
      </c>
      <c r="E23" s="516">
        <v>0</v>
      </c>
      <c r="F23" s="516">
        <v>0</v>
      </c>
      <c r="G23" s="516">
        <v>0</v>
      </c>
      <c r="H23" s="516">
        <v>0</v>
      </c>
      <c r="I23" s="516">
        <v>0</v>
      </c>
      <c r="J23" s="926"/>
      <c r="M23" s="15" t="s">
        <v>395</v>
      </c>
    </row>
    <row r="24" spans="1:13" ht="13.5" x14ac:dyDescent="0.25">
      <c r="A24" s="8">
        <v>15</v>
      </c>
      <c r="B24" s="9" t="s">
        <v>911</v>
      </c>
      <c r="C24" s="516">
        <v>0</v>
      </c>
      <c r="D24" s="516">
        <v>0</v>
      </c>
      <c r="E24" s="516">
        <v>0</v>
      </c>
      <c r="F24" s="516">
        <v>0</v>
      </c>
      <c r="G24" s="516">
        <v>0</v>
      </c>
      <c r="H24" s="516">
        <v>0</v>
      </c>
      <c r="I24" s="516">
        <v>0</v>
      </c>
      <c r="J24" s="926"/>
    </row>
    <row r="25" spans="1:13" ht="13.5" x14ac:dyDescent="0.25">
      <c r="A25" s="8">
        <v>16</v>
      </c>
      <c r="B25" s="9" t="s">
        <v>912</v>
      </c>
      <c r="C25" s="516">
        <v>0</v>
      </c>
      <c r="D25" s="516">
        <v>0</v>
      </c>
      <c r="E25" s="516">
        <v>0</v>
      </c>
      <c r="F25" s="516">
        <v>0</v>
      </c>
      <c r="G25" s="516">
        <v>0</v>
      </c>
      <c r="H25" s="516">
        <v>0</v>
      </c>
      <c r="I25" s="516">
        <v>0</v>
      </c>
      <c r="J25" s="927"/>
    </row>
    <row r="26" spans="1:13" ht="13.5" x14ac:dyDescent="0.25">
      <c r="A26" s="8"/>
      <c r="B26" s="9" t="s">
        <v>15</v>
      </c>
      <c r="C26" s="516">
        <v>0</v>
      </c>
      <c r="D26" s="516">
        <v>0</v>
      </c>
      <c r="E26" s="516">
        <v>0</v>
      </c>
      <c r="F26" s="516">
        <v>0</v>
      </c>
      <c r="G26" s="516">
        <v>0</v>
      </c>
      <c r="H26" s="516">
        <v>0</v>
      </c>
      <c r="I26" s="516">
        <v>0</v>
      </c>
      <c r="J26" s="516"/>
    </row>
    <row r="27" spans="1:13" ht="13.5" x14ac:dyDescent="0.25">
      <c r="A27" s="241"/>
      <c r="B27" s="12"/>
      <c r="C27" s="574"/>
      <c r="D27" s="574"/>
      <c r="E27" s="574"/>
      <c r="F27" s="574"/>
      <c r="G27" s="574"/>
      <c r="H27" s="574"/>
      <c r="I27" s="574"/>
      <c r="J27" s="574"/>
    </row>
    <row r="28" spans="1:13" ht="13.5" x14ac:dyDescent="0.25">
      <c r="A28" s="241"/>
      <c r="B28" s="12"/>
      <c r="C28" s="574"/>
      <c r="D28" s="574"/>
      <c r="E28" s="574"/>
      <c r="F28" s="574"/>
      <c r="G28" s="574"/>
      <c r="H28" s="574"/>
      <c r="I28" s="574"/>
      <c r="J28" s="574"/>
    </row>
    <row r="31" spans="1:13" ht="12.75" customHeight="1" x14ac:dyDescent="0.3">
      <c r="A31" s="207"/>
      <c r="B31" s="207"/>
      <c r="C31" s="207"/>
      <c r="D31" s="207"/>
      <c r="I31" s="222"/>
      <c r="J31" s="222"/>
    </row>
    <row r="32" spans="1:13" ht="12.75" customHeight="1" x14ac:dyDescent="0.3">
      <c r="A32" s="207" t="s">
        <v>11</v>
      </c>
      <c r="B32" s="207"/>
      <c r="C32" s="207"/>
      <c r="D32" s="207"/>
      <c r="I32" s="222"/>
      <c r="J32" s="222"/>
    </row>
    <row r="33" spans="1:10" ht="12.75" customHeight="1" x14ac:dyDescent="0.3">
      <c r="A33" s="207"/>
      <c r="B33" s="207"/>
      <c r="C33" s="667" t="s">
        <v>895</v>
      </c>
      <c r="D33" s="667"/>
      <c r="G33" s="660" t="s">
        <v>956</v>
      </c>
      <c r="H33" s="660"/>
      <c r="I33" s="660"/>
      <c r="J33" s="660"/>
    </row>
    <row r="34" spans="1:10" ht="13" x14ac:dyDescent="0.3">
      <c r="C34" s="667" t="s">
        <v>918</v>
      </c>
      <c r="D34" s="667"/>
      <c r="G34" s="660" t="s">
        <v>957</v>
      </c>
      <c r="H34" s="660"/>
      <c r="I34" s="660"/>
      <c r="J34" s="660"/>
    </row>
    <row r="35" spans="1:10" ht="13" x14ac:dyDescent="0.3">
      <c r="C35" s="668" t="s">
        <v>896</v>
      </c>
      <c r="D35" s="668"/>
      <c r="G35" s="660" t="s">
        <v>958</v>
      </c>
      <c r="H35" s="660"/>
      <c r="I35" s="660"/>
      <c r="J35" s="660"/>
    </row>
  </sheetData>
  <mergeCells count="16">
    <mergeCell ref="C33:D33"/>
    <mergeCell ref="C34:D34"/>
    <mergeCell ref="C35:D35"/>
    <mergeCell ref="I6:J6"/>
    <mergeCell ref="J7:J8"/>
    <mergeCell ref="G33:J33"/>
    <mergeCell ref="G34:J34"/>
    <mergeCell ref="G35:J35"/>
    <mergeCell ref="J10:J25"/>
    <mergeCell ref="A2:J2"/>
    <mergeCell ref="A3:J3"/>
    <mergeCell ref="A5:I5"/>
    <mergeCell ref="A7:A8"/>
    <mergeCell ref="B7:B8"/>
    <mergeCell ref="C7:E7"/>
    <mergeCell ref="F7:I7"/>
  </mergeCells>
  <printOptions horizontalCentered="1"/>
  <pageMargins left="0.70866141732283472" right="0.70866141732283472" top="0.99" bottom="0" header="0.31496062992125984" footer="0.19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34"/>
  <sheetViews>
    <sheetView view="pageBreakPreview" topLeftCell="A4" zoomScale="80" zoomScaleSheetLayoutView="80" workbookViewId="0">
      <selection activeCell="L18" sqref="L18"/>
    </sheetView>
  </sheetViews>
  <sheetFormatPr defaultColWidth="9.1796875" defaultRowHeight="13" x14ac:dyDescent="0.3"/>
  <cols>
    <col min="1" max="1" width="5.26953125" style="207" customWidth="1"/>
    <col min="2" max="2" width="7.1796875" style="207" customWidth="1"/>
    <col min="3" max="3" width="40.1796875" style="207" customWidth="1"/>
    <col min="4" max="4" width="15.1796875" style="207" customWidth="1"/>
    <col min="5" max="6" width="11.7265625" style="207" customWidth="1"/>
    <col min="7" max="7" width="13.7265625" style="207" customWidth="1"/>
    <col min="8" max="8" width="20.1796875" style="207" customWidth="1"/>
    <col min="9" max="16384" width="9.1796875" style="207"/>
  </cols>
  <sheetData>
    <row r="1" spans="1:8" x14ac:dyDescent="0.3">
      <c r="A1" s="207" t="s">
        <v>10</v>
      </c>
      <c r="H1" s="223" t="s">
        <v>547</v>
      </c>
    </row>
    <row r="2" spans="1:8" s="211" customFormat="1" ht="15.5" x14ac:dyDescent="0.35">
      <c r="A2" s="835" t="s">
        <v>0</v>
      </c>
      <c r="B2" s="835"/>
      <c r="C2" s="835"/>
      <c r="D2" s="835"/>
      <c r="E2" s="835"/>
      <c r="F2" s="835"/>
      <c r="G2" s="835"/>
      <c r="H2" s="835"/>
    </row>
    <row r="3" spans="1:8" s="211" customFormat="1" ht="20.25" customHeight="1" x14ac:dyDescent="0.4">
      <c r="A3" s="836" t="s">
        <v>740</v>
      </c>
      <c r="B3" s="836"/>
      <c r="C3" s="836"/>
      <c r="D3" s="836"/>
      <c r="E3" s="836"/>
      <c r="F3" s="836"/>
      <c r="G3" s="836"/>
      <c r="H3" s="836"/>
    </row>
    <row r="5" spans="1:8" s="211" customFormat="1" ht="15.5" x14ac:dyDescent="0.35">
      <c r="A5" s="928" t="s">
        <v>546</v>
      </c>
      <c r="B5" s="928"/>
      <c r="C5" s="928"/>
      <c r="D5" s="928"/>
      <c r="E5" s="928"/>
      <c r="F5" s="928"/>
      <c r="G5" s="928"/>
      <c r="H5" s="929"/>
    </row>
    <row r="7" spans="1:8" x14ac:dyDescent="0.3">
      <c r="A7" s="212" t="s">
        <v>894</v>
      </c>
      <c r="B7" s="212"/>
      <c r="C7" s="214"/>
      <c r="D7" s="214"/>
      <c r="E7" s="214"/>
      <c r="F7" s="214"/>
      <c r="G7" s="214"/>
    </row>
    <row r="9" spans="1:8" ht="13.9" customHeight="1" x14ac:dyDescent="0.3">
      <c r="A9" s="224"/>
      <c r="B9" s="224"/>
      <c r="C9" s="224"/>
      <c r="D9" s="224"/>
      <c r="E9" s="224"/>
      <c r="F9" s="224"/>
      <c r="G9" s="224"/>
    </row>
    <row r="10" spans="1:8" s="215" customFormat="1" x14ac:dyDescent="0.3">
      <c r="A10" s="207"/>
      <c r="B10" s="207"/>
      <c r="C10" s="207"/>
      <c r="D10" s="207"/>
      <c r="E10" s="207"/>
      <c r="F10" s="207"/>
      <c r="G10" s="819" t="s">
        <v>977</v>
      </c>
      <c r="H10" s="819"/>
    </row>
    <row r="11" spans="1:8" s="215" customFormat="1" ht="39.75" customHeight="1" x14ac:dyDescent="0.3">
      <c r="A11" s="216"/>
      <c r="B11" s="930" t="s">
        <v>274</v>
      </c>
      <c r="C11" s="930" t="s">
        <v>275</v>
      </c>
      <c r="D11" s="932" t="s">
        <v>276</v>
      </c>
      <c r="E11" s="933"/>
      <c r="F11" s="933"/>
      <c r="G11" s="934"/>
      <c r="H11" s="930" t="s">
        <v>74</v>
      </c>
    </row>
    <row r="12" spans="1:8" s="215" customFormat="1" ht="30" customHeight="1" x14ac:dyDescent="0.3">
      <c r="A12" s="217"/>
      <c r="B12" s="931"/>
      <c r="C12" s="931"/>
      <c r="D12" s="225" t="s">
        <v>277</v>
      </c>
      <c r="E12" s="225" t="s">
        <v>278</v>
      </c>
      <c r="F12" s="225" t="s">
        <v>279</v>
      </c>
      <c r="G12" s="225" t="s">
        <v>15</v>
      </c>
      <c r="H12" s="931"/>
    </row>
    <row r="13" spans="1:8" s="215" customFormat="1" ht="14" x14ac:dyDescent="0.3">
      <c r="A13" s="217"/>
      <c r="B13" s="226" t="s">
        <v>254</v>
      </c>
      <c r="C13" s="226" t="s">
        <v>255</v>
      </c>
      <c r="D13" s="226" t="s">
        <v>256</v>
      </c>
      <c r="E13" s="226" t="s">
        <v>257</v>
      </c>
      <c r="F13" s="226" t="s">
        <v>258</v>
      </c>
      <c r="G13" s="226" t="s">
        <v>259</v>
      </c>
      <c r="H13" s="226" t="s">
        <v>260</v>
      </c>
    </row>
    <row r="14" spans="1:8" s="227" customFormat="1" ht="15" customHeight="1" x14ac:dyDescent="0.25">
      <c r="B14" s="228" t="s">
        <v>25</v>
      </c>
      <c r="C14" s="935" t="s">
        <v>283</v>
      </c>
      <c r="D14" s="936"/>
      <c r="E14" s="936"/>
      <c r="F14" s="936"/>
      <c r="G14" s="936"/>
      <c r="H14" s="937"/>
    </row>
    <row r="15" spans="1:8" s="230" customFormat="1" x14ac:dyDescent="0.25">
      <c r="B15" s="229"/>
      <c r="C15" s="229" t="s">
        <v>937</v>
      </c>
      <c r="D15" s="228">
        <v>1</v>
      </c>
      <c r="E15" s="228">
        <v>0</v>
      </c>
      <c r="F15" s="228">
        <v>0</v>
      </c>
      <c r="G15" s="228">
        <f>SUM(D15:F15)</f>
        <v>1</v>
      </c>
      <c r="H15" s="229"/>
    </row>
    <row r="16" spans="1:8" ht="14" x14ac:dyDescent="0.3">
      <c r="A16" s="220"/>
      <c r="B16" s="138"/>
      <c r="C16" s="405" t="s">
        <v>935</v>
      </c>
      <c r="D16" s="160">
        <v>1</v>
      </c>
      <c r="E16" s="160">
        <v>16</v>
      </c>
      <c r="F16" s="228">
        <v>1</v>
      </c>
      <c r="G16" s="228">
        <f>SUM(D16:F16)</f>
        <v>18</v>
      </c>
      <c r="H16" s="138"/>
    </row>
    <row r="17" spans="1:8" x14ac:dyDescent="0.3">
      <c r="B17" s="219"/>
      <c r="C17" s="405" t="s">
        <v>938</v>
      </c>
      <c r="D17" s="160">
        <v>5</v>
      </c>
      <c r="E17" s="457">
        <v>16</v>
      </c>
      <c r="F17" s="228">
        <v>2</v>
      </c>
      <c r="G17" s="228">
        <f>SUM(D17:F17)</f>
        <v>23</v>
      </c>
      <c r="H17" s="138"/>
    </row>
    <row r="18" spans="1:8" s="133" customFormat="1" x14ac:dyDescent="0.3">
      <c r="B18" s="138"/>
      <c r="C18" s="405" t="s">
        <v>936</v>
      </c>
      <c r="D18" s="160">
        <v>3</v>
      </c>
      <c r="E18" s="160">
        <v>0</v>
      </c>
      <c r="F18" s="160"/>
      <c r="G18" s="228">
        <f>SUM(D18:F18)</f>
        <v>3</v>
      </c>
      <c r="H18" s="136"/>
    </row>
    <row r="19" spans="1:8" s="133" customFormat="1" x14ac:dyDescent="0.3">
      <c r="B19" s="138"/>
      <c r="C19" s="405"/>
      <c r="D19" s="160">
        <f>SUM(D15:D18)</f>
        <v>10</v>
      </c>
      <c r="E19" s="160">
        <f>SUM(E15:E18)</f>
        <v>32</v>
      </c>
      <c r="F19" s="160">
        <f>SUM(F15:F18)</f>
        <v>3</v>
      </c>
      <c r="G19" s="160">
        <f>SUM(D19:F19)</f>
        <v>45</v>
      </c>
      <c r="H19" s="136"/>
    </row>
    <row r="20" spans="1:8" s="133" customFormat="1" x14ac:dyDescent="0.3">
      <c r="B20" s="138"/>
      <c r="C20" s="231"/>
      <c r="D20" s="138"/>
      <c r="E20" s="138"/>
      <c r="F20" s="138"/>
      <c r="G20" s="138"/>
      <c r="H20" s="136"/>
    </row>
    <row r="21" spans="1:8" s="133" customFormat="1" ht="21.75" customHeight="1" x14ac:dyDescent="0.25">
      <c r="B21" s="228" t="s">
        <v>29</v>
      </c>
      <c r="C21" s="935" t="s">
        <v>458</v>
      </c>
      <c r="D21" s="936"/>
      <c r="E21" s="936"/>
      <c r="F21" s="936"/>
      <c r="G21" s="936"/>
      <c r="H21" s="937"/>
    </row>
    <row r="22" spans="1:8" s="133" customFormat="1" x14ac:dyDescent="0.25">
      <c r="A22" s="222" t="s">
        <v>273</v>
      </c>
      <c r="B22" s="221"/>
      <c r="C22" s="229">
        <v>1</v>
      </c>
      <c r="D22" s="221"/>
      <c r="E22" s="221"/>
      <c r="F22" s="221"/>
      <c r="G22" s="221"/>
      <c r="H22" s="136"/>
    </row>
    <row r="23" spans="1:8" x14ac:dyDescent="0.3">
      <c r="B23" s="138"/>
      <c r="C23" s="231">
        <v>2</v>
      </c>
      <c r="D23" s="138"/>
      <c r="E23" s="138"/>
      <c r="F23" s="138"/>
      <c r="G23" s="138"/>
      <c r="H23" s="138"/>
    </row>
    <row r="24" spans="1:8" x14ac:dyDescent="0.3">
      <c r="B24" s="138"/>
      <c r="C24" s="231">
        <v>3</v>
      </c>
      <c r="D24" s="138"/>
      <c r="E24" s="138"/>
      <c r="F24" s="138"/>
      <c r="G24" s="138"/>
      <c r="H24" s="138"/>
    </row>
    <row r="25" spans="1:8" x14ac:dyDescent="0.3">
      <c r="B25" s="138"/>
      <c r="C25" s="231">
        <v>4</v>
      </c>
      <c r="D25" s="138"/>
      <c r="E25" s="138"/>
      <c r="F25" s="138"/>
      <c r="G25" s="138"/>
      <c r="H25" s="138"/>
    </row>
    <row r="26" spans="1:8" x14ac:dyDescent="0.3">
      <c r="B26" s="138"/>
      <c r="C26" s="231"/>
      <c r="D26" s="138"/>
      <c r="E26" s="138"/>
      <c r="F26" s="138"/>
      <c r="G26" s="138"/>
      <c r="H26" s="138"/>
    </row>
    <row r="27" spans="1:8" x14ac:dyDescent="0.3">
      <c r="B27" s="138"/>
      <c r="C27" s="138"/>
      <c r="D27" s="138"/>
      <c r="E27" s="138"/>
      <c r="F27" s="138"/>
      <c r="G27" s="138"/>
      <c r="H27" s="138"/>
    </row>
    <row r="28" spans="1:8" ht="12.75" customHeight="1" x14ac:dyDescent="0.3">
      <c r="D28" s="382"/>
      <c r="E28" s="382"/>
      <c r="F28" s="382"/>
      <c r="G28" s="382"/>
    </row>
    <row r="29" spans="1:8" ht="12.75" customHeight="1" x14ac:dyDescent="0.3">
      <c r="D29" s="222"/>
      <c r="E29" s="222"/>
      <c r="F29" s="222"/>
      <c r="G29" s="222"/>
    </row>
    <row r="30" spans="1:8" ht="12.75" customHeight="1" x14ac:dyDescent="0.3">
      <c r="D30" s="222"/>
      <c r="E30" s="222"/>
      <c r="F30" s="222"/>
      <c r="G30" s="222"/>
    </row>
    <row r="31" spans="1:8" x14ac:dyDescent="0.3">
      <c r="B31" s="207" t="s">
        <v>11</v>
      </c>
    </row>
    <row r="32" spans="1:8" x14ac:dyDescent="0.3">
      <c r="C32" s="667" t="s">
        <v>895</v>
      </c>
      <c r="D32" s="667"/>
      <c r="E32" s="660" t="s">
        <v>956</v>
      </c>
      <c r="F32" s="660"/>
      <c r="G32" s="660"/>
      <c r="H32" s="660"/>
    </row>
    <row r="33" spans="3:8" x14ac:dyDescent="0.3">
      <c r="C33" s="667" t="s">
        <v>918</v>
      </c>
      <c r="D33" s="667"/>
      <c r="E33" s="660" t="s">
        <v>957</v>
      </c>
      <c r="F33" s="660"/>
      <c r="G33" s="660"/>
      <c r="H33" s="660"/>
    </row>
    <row r="34" spans="3:8" x14ac:dyDescent="0.3">
      <c r="C34" s="668" t="s">
        <v>896</v>
      </c>
      <c r="D34" s="668"/>
      <c r="E34" s="660" t="s">
        <v>958</v>
      </c>
      <c r="F34" s="660"/>
      <c r="G34" s="660"/>
      <c r="H34" s="660"/>
    </row>
  </sheetData>
  <mergeCells count="16">
    <mergeCell ref="C33:D33"/>
    <mergeCell ref="C34:D34"/>
    <mergeCell ref="B11:B12"/>
    <mergeCell ref="C11:C12"/>
    <mergeCell ref="D11:G11"/>
    <mergeCell ref="C14:H14"/>
    <mergeCell ref="C21:H21"/>
    <mergeCell ref="E33:H33"/>
    <mergeCell ref="E34:H34"/>
    <mergeCell ref="A2:H2"/>
    <mergeCell ref="A3:H3"/>
    <mergeCell ref="A5:H5"/>
    <mergeCell ref="G10:H10"/>
    <mergeCell ref="C32:D32"/>
    <mergeCell ref="E32:H32"/>
    <mergeCell ref="H11:H12"/>
  </mergeCells>
  <printOptions horizontalCentered="1"/>
  <pageMargins left="0.70866141732283472" right="0.70866141732283472" top="0.85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34"/>
  <sheetViews>
    <sheetView tabSelected="1" view="pageBreakPreview" zoomScaleSheetLayoutView="100" workbookViewId="0">
      <selection activeCell="I8" sqref="I8"/>
    </sheetView>
  </sheetViews>
  <sheetFormatPr defaultRowHeight="12.5" x14ac:dyDescent="0.25"/>
  <cols>
    <col min="1" max="1" width="5.81640625" customWidth="1"/>
    <col min="2" max="2" width="16.26953125" customWidth="1"/>
    <col min="3" max="3" width="14.7265625" customWidth="1"/>
    <col min="4" max="4" width="21" customWidth="1"/>
    <col min="5" max="5" width="21.1796875" customWidth="1"/>
    <col min="6" max="6" width="20.7265625" customWidth="1"/>
    <col min="7" max="7" width="23.54296875" customWidth="1"/>
    <col min="8" max="8" width="17.453125" customWidth="1"/>
  </cols>
  <sheetData>
    <row r="1" spans="1:8" ht="15.5" x14ac:dyDescent="0.35">
      <c r="A1" s="765" t="s">
        <v>0</v>
      </c>
      <c r="B1" s="765"/>
      <c r="C1" s="765"/>
      <c r="D1" s="765"/>
      <c r="E1" s="765"/>
      <c r="F1" s="765"/>
      <c r="H1" s="198" t="s">
        <v>638</v>
      </c>
    </row>
    <row r="2" spans="1:8" ht="20.5" x14ac:dyDescent="0.45">
      <c r="A2" s="764" t="s">
        <v>740</v>
      </c>
      <c r="B2" s="764"/>
      <c r="C2" s="764"/>
      <c r="D2" s="764"/>
      <c r="E2" s="764"/>
      <c r="F2" s="764"/>
      <c r="G2" s="764"/>
    </row>
    <row r="3" spans="1:8" ht="13.5" x14ac:dyDescent="0.35">
      <c r="A3" s="200"/>
      <c r="B3" s="200"/>
    </row>
    <row r="4" spans="1:8" ht="18" customHeight="1" x14ac:dyDescent="0.35">
      <c r="A4" s="766" t="s">
        <v>639</v>
      </c>
      <c r="B4" s="766"/>
      <c r="C4" s="766"/>
      <c r="D4" s="766"/>
      <c r="E4" s="766"/>
      <c r="F4" s="766"/>
      <c r="G4" s="766"/>
    </row>
    <row r="5" spans="1:8" ht="13.5" x14ac:dyDescent="0.35">
      <c r="A5" s="201" t="s">
        <v>894</v>
      </c>
      <c r="B5" s="201"/>
    </row>
    <row r="6" spans="1:8" ht="13.5" x14ac:dyDescent="0.35">
      <c r="A6" s="201"/>
      <c r="B6" s="201"/>
      <c r="F6" s="819" t="s">
        <v>977</v>
      </c>
      <c r="G6" s="819"/>
      <c r="H6" s="819"/>
    </row>
    <row r="7" spans="1:8" ht="59.25" customHeight="1" x14ac:dyDescent="0.25">
      <c r="A7" s="202" t="s">
        <v>2</v>
      </c>
      <c r="B7" s="305" t="s">
        <v>3</v>
      </c>
      <c r="C7" s="308" t="s">
        <v>640</v>
      </c>
      <c r="D7" s="308" t="s">
        <v>641</v>
      </c>
      <c r="E7" s="308" t="s">
        <v>642</v>
      </c>
      <c r="F7" s="308" t="s">
        <v>643</v>
      </c>
      <c r="G7" s="338" t="s">
        <v>742</v>
      </c>
      <c r="H7" s="295" t="s">
        <v>715</v>
      </c>
    </row>
    <row r="8" spans="1:8" s="198" customFormat="1" ht="14.5" x14ac:dyDescent="0.3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339" t="s">
        <v>260</v>
      </c>
      <c r="H8" s="239">
        <v>8</v>
      </c>
    </row>
    <row r="9" spans="1:8" s="198" customFormat="1" ht="14.5" x14ac:dyDescent="0.35">
      <c r="A9" s="8">
        <v>1</v>
      </c>
      <c r="B9" s="9" t="s">
        <v>897</v>
      </c>
      <c r="C9" s="205">
        <v>356</v>
      </c>
      <c r="D9" s="205">
        <v>356</v>
      </c>
      <c r="E9" s="312">
        <v>59</v>
      </c>
      <c r="F9" s="312">
        <v>41</v>
      </c>
      <c r="G9" s="542">
        <v>256</v>
      </c>
      <c r="H9" s="543"/>
    </row>
    <row r="10" spans="1:8" s="198" customFormat="1" ht="14.5" x14ac:dyDescent="0.35">
      <c r="A10" s="8">
        <v>2</v>
      </c>
      <c r="B10" s="9" t="s">
        <v>898</v>
      </c>
      <c r="C10" s="205">
        <v>350</v>
      </c>
      <c r="D10" s="205">
        <v>350</v>
      </c>
      <c r="E10" s="312">
        <v>10</v>
      </c>
      <c r="F10" s="312">
        <v>101</v>
      </c>
      <c r="G10" s="542">
        <v>239</v>
      </c>
      <c r="H10" s="543"/>
    </row>
    <row r="11" spans="1:8" s="198" customFormat="1" ht="14.5" x14ac:dyDescent="0.35">
      <c r="A11" s="8">
        <v>3</v>
      </c>
      <c r="B11" s="9" t="s">
        <v>910</v>
      </c>
      <c r="C11" s="205">
        <v>84</v>
      </c>
      <c r="D11" s="205">
        <v>84</v>
      </c>
      <c r="E11" s="312">
        <v>10</v>
      </c>
      <c r="F11" s="312">
        <v>15</v>
      </c>
      <c r="G11" s="542">
        <v>59</v>
      </c>
      <c r="H11" s="543"/>
    </row>
    <row r="12" spans="1:8" s="198" customFormat="1" ht="14.5" x14ac:dyDescent="0.35">
      <c r="A12" s="8">
        <v>4</v>
      </c>
      <c r="B12" s="9" t="s">
        <v>899</v>
      </c>
      <c r="C12" s="205">
        <v>228</v>
      </c>
      <c r="D12" s="205">
        <v>228</v>
      </c>
      <c r="E12" s="312">
        <v>25</v>
      </c>
      <c r="F12" s="312">
        <v>44</v>
      </c>
      <c r="G12" s="542">
        <v>159</v>
      </c>
      <c r="H12" s="543"/>
    </row>
    <row r="13" spans="1:8" s="198" customFormat="1" ht="14.5" x14ac:dyDescent="0.35">
      <c r="A13" s="8">
        <v>5</v>
      </c>
      <c r="B13" s="9" t="s">
        <v>900</v>
      </c>
      <c r="C13" s="205">
        <v>120</v>
      </c>
      <c r="D13" s="205">
        <v>120</v>
      </c>
      <c r="E13" s="312">
        <v>7</v>
      </c>
      <c r="F13" s="312">
        <v>30</v>
      </c>
      <c r="G13" s="542">
        <v>83</v>
      </c>
      <c r="H13" s="543"/>
    </row>
    <row r="14" spans="1:8" s="198" customFormat="1" ht="14.5" x14ac:dyDescent="0.35">
      <c r="A14" s="8">
        <v>6</v>
      </c>
      <c r="B14" s="9" t="s">
        <v>901</v>
      </c>
      <c r="C14" s="205">
        <v>211</v>
      </c>
      <c r="D14" s="205">
        <v>211</v>
      </c>
      <c r="E14" s="312">
        <v>30</v>
      </c>
      <c r="F14" s="312">
        <v>34</v>
      </c>
      <c r="G14" s="542">
        <v>147</v>
      </c>
      <c r="H14" s="543"/>
    </row>
    <row r="15" spans="1:8" s="198" customFormat="1" ht="14.5" x14ac:dyDescent="0.35">
      <c r="A15" s="8">
        <v>7</v>
      </c>
      <c r="B15" s="9" t="s">
        <v>902</v>
      </c>
      <c r="C15" s="205">
        <v>157</v>
      </c>
      <c r="D15" s="205">
        <v>157</v>
      </c>
      <c r="E15" s="312">
        <v>20</v>
      </c>
      <c r="F15" s="312">
        <v>14</v>
      </c>
      <c r="G15" s="542">
        <v>123</v>
      </c>
      <c r="H15" s="543"/>
    </row>
    <row r="16" spans="1:8" s="198" customFormat="1" ht="14.5" x14ac:dyDescent="0.35">
      <c r="A16" s="8">
        <v>8</v>
      </c>
      <c r="B16" s="9" t="s">
        <v>903</v>
      </c>
      <c r="C16" s="205">
        <v>130</v>
      </c>
      <c r="D16" s="205">
        <v>130</v>
      </c>
      <c r="E16" s="312">
        <v>17</v>
      </c>
      <c r="F16" s="498">
        <v>36</v>
      </c>
      <c r="G16" s="542">
        <v>77</v>
      </c>
      <c r="H16" s="543"/>
    </row>
    <row r="17" spans="1:9" x14ac:dyDescent="0.25">
      <c r="A17" s="8">
        <v>9</v>
      </c>
      <c r="B17" s="9" t="s">
        <v>904</v>
      </c>
      <c r="C17" s="205">
        <v>304</v>
      </c>
      <c r="D17" s="205">
        <v>304</v>
      </c>
      <c r="E17" s="498">
        <v>10</v>
      </c>
      <c r="F17" s="498">
        <v>82</v>
      </c>
      <c r="G17" s="544">
        <v>212</v>
      </c>
      <c r="H17" s="205"/>
    </row>
    <row r="18" spans="1:9" x14ac:dyDescent="0.25">
      <c r="A18" s="8">
        <v>10</v>
      </c>
      <c r="B18" s="9" t="s">
        <v>905</v>
      </c>
      <c r="C18" s="205">
        <v>386</v>
      </c>
      <c r="D18" s="205">
        <v>386</v>
      </c>
      <c r="E18" s="498">
        <v>12</v>
      </c>
      <c r="F18" s="498">
        <v>105</v>
      </c>
      <c r="G18" s="545">
        <v>269</v>
      </c>
      <c r="H18" s="205"/>
    </row>
    <row r="19" spans="1:9" x14ac:dyDescent="0.25">
      <c r="A19" s="8">
        <v>11</v>
      </c>
      <c r="B19" s="9" t="s">
        <v>906</v>
      </c>
      <c r="C19" s="205">
        <v>245</v>
      </c>
      <c r="D19" s="205">
        <v>245</v>
      </c>
      <c r="E19" s="498">
        <v>17</v>
      </c>
      <c r="F19" s="498">
        <v>55</v>
      </c>
      <c r="G19" s="544">
        <v>173</v>
      </c>
      <c r="H19" s="205"/>
    </row>
    <row r="20" spans="1:9" x14ac:dyDescent="0.25">
      <c r="A20" s="8">
        <v>12</v>
      </c>
      <c r="B20" s="9" t="s">
        <v>907</v>
      </c>
      <c r="C20" s="205">
        <v>126</v>
      </c>
      <c r="D20" s="205">
        <v>126</v>
      </c>
      <c r="E20" s="498">
        <v>11</v>
      </c>
      <c r="F20" s="498">
        <v>27</v>
      </c>
      <c r="G20" s="544">
        <v>88</v>
      </c>
      <c r="H20" s="205"/>
    </row>
    <row r="21" spans="1:9" x14ac:dyDescent="0.25">
      <c r="A21" s="8">
        <v>13</v>
      </c>
      <c r="B21" s="9" t="s">
        <v>908</v>
      </c>
      <c r="C21" s="205">
        <v>353</v>
      </c>
      <c r="D21" s="205">
        <v>353</v>
      </c>
      <c r="E21" s="498">
        <v>16</v>
      </c>
      <c r="F21" s="498">
        <v>91</v>
      </c>
      <c r="G21" s="544">
        <v>246</v>
      </c>
      <c r="H21" s="205"/>
    </row>
    <row r="22" spans="1:9" x14ac:dyDescent="0.25">
      <c r="A22" s="8">
        <v>14</v>
      </c>
      <c r="B22" s="9" t="s">
        <v>909</v>
      </c>
      <c r="C22" s="205">
        <v>108</v>
      </c>
      <c r="D22" s="205">
        <v>108</v>
      </c>
      <c r="E22" s="498">
        <v>10</v>
      </c>
      <c r="F22" s="498">
        <v>22</v>
      </c>
      <c r="G22" s="544">
        <v>76</v>
      </c>
      <c r="H22" s="205"/>
    </row>
    <row r="23" spans="1:9" x14ac:dyDescent="0.25">
      <c r="A23" s="8">
        <v>15</v>
      </c>
      <c r="B23" s="9" t="s">
        <v>911</v>
      </c>
      <c r="C23" s="205">
        <v>197</v>
      </c>
      <c r="D23" s="205">
        <v>197</v>
      </c>
      <c r="E23" s="498">
        <v>0</v>
      </c>
      <c r="F23" s="498">
        <v>55</v>
      </c>
      <c r="G23" s="544">
        <v>142</v>
      </c>
      <c r="H23" s="205"/>
    </row>
    <row r="24" spans="1:9" x14ac:dyDescent="0.25">
      <c r="A24" s="8">
        <v>16</v>
      </c>
      <c r="B24" s="9" t="s">
        <v>912</v>
      </c>
      <c r="C24" s="205">
        <v>121</v>
      </c>
      <c r="D24" s="205">
        <v>121</v>
      </c>
      <c r="E24" s="498">
        <v>10</v>
      </c>
      <c r="F24" s="498">
        <v>31</v>
      </c>
      <c r="G24" s="544">
        <v>80</v>
      </c>
      <c r="H24" s="205"/>
    </row>
    <row r="25" spans="1:9" x14ac:dyDescent="0.25">
      <c r="A25" s="8"/>
      <c r="B25" s="9" t="s">
        <v>15</v>
      </c>
      <c r="C25" s="9">
        <v>3476</v>
      </c>
      <c r="D25" s="9">
        <v>3476</v>
      </c>
      <c r="E25" s="498">
        <v>264</v>
      </c>
      <c r="F25" s="525">
        <v>783</v>
      </c>
      <c r="G25" s="544">
        <v>2429</v>
      </c>
      <c r="H25" s="205"/>
    </row>
    <row r="26" spans="1:9" ht="13" x14ac:dyDescent="0.3">
      <c r="A26" s="206"/>
    </row>
    <row r="30" spans="1:9" ht="15" customHeight="1" x14ac:dyDescent="0.3">
      <c r="A30" s="309" t="s">
        <v>11</v>
      </c>
      <c r="B30" s="309"/>
      <c r="C30" s="309"/>
      <c r="D30" s="309"/>
      <c r="E30" s="309"/>
      <c r="F30" s="380"/>
      <c r="G30" s="380"/>
      <c r="H30" s="366"/>
      <c r="I30" s="366"/>
    </row>
    <row r="31" spans="1:9" ht="15" customHeight="1" x14ac:dyDescent="0.3">
      <c r="A31" s="309"/>
      <c r="B31" s="309"/>
      <c r="C31" s="667" t="s">
        <v>895</v>
      </c>
      <c r="D31" s="667"/>
      <c r="E31" s="660" t="s">
        <v>956</v>
      </c>
      <c r="F31" s="660"/>
      <c r="G31" s="660"/>
      <c r="H31" s="660"/>
      <c r="I31" s="366"/>
    </row>
    <row r="32" spans="1:9" ht="15" customHeight="1" x14ac:dyDescent="0.3">
      <c r="A32" s="309"/>
      <c r="B32" s="309"/>
      <c r="C32" s="667" t="s">
        <v>918</v>
      </c>
      <c r="D32" s="667"/>
      <c r="E32" s="660" t="s">
        <v>957</v>
      </c>
      <c r="F32" s="660"/>
      <c r="G32" s="660"/>
      <c r="H32" s="660"/>
      <c r="I32" s="222"/>
    </row>
    <row r="33" spans="1:13" ht="13" x14ac:dyDescent="0.3">
      <c r="C33" s="668" t="s">
        <v>896</v>
      </c>
      <c r="D33" s="668"/>
      <c r="E33" s="660" t="s">
        <v>958</v>
      </c>
      <c r="F33" s="660"/>
      <c r="G33" s="660"/>
      <c r="H33" s="660"/>
      <c r="I33" s="309"/>
    </row>
    <row r="34" spans="1:13" ht="13" x14ac:dyDescent="0.3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</row>
  </sheetData>
  <mergeCells count="10">
    <mergeCell ref="C32:D32"/>
    <mergeCell ref="C33:D33"/>
    <mergeCell ref="A1:F1"/>
    <mergeCell ref="A2:G2"/>
    <mergeCell ref="A4:G4"/>
    <mergeCell ref="F6:H6"/>
    <mergeCell ref="C31:D31"/>
    <mergeCell ref="E31:H31"/>
    <mergeCell ref="E32:H32"/>
    <mergeCell ref="E33:H33"/>
  </mergeCells>
  <printOptions horizontalCentered="1"/>
  <pageMargins left="0.70866141732283472" right="0.70866141732283472" top="0.84" bottom="0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33"/>
  <sheetViews>
    <sheetView view="pageBreakPreview" topLeftCell="A9" zoomScaleSheetLayoutView="100" workbookViewId="0">
      <selection activeCell="J8" sqref="J8"/>
    </sheetView>
  </sheetViews>
  <sheetFormatPr defaultRowHeight="12.5" x14ac:dyDescent="0.25"/>
  <cols>
    <col min="1" max="1" width="6.26953125" customWidth="1"/>
    <col min="2" max="2" width="18.26953125" customWidth="1"/>
    <col min="3" max="3" width="14.7265625" customWidth="1"/>
    <col min="4" max="4" width="21" customWidth="1"/>
    <col min="5" max="5" width="15.7265625" customWidth="1"/>
    <col min="6" max="6" width="16.26953125" customWidth="1"/>
    <col min="7" max="7" width="22" customWidth="1"/>
    <col min="8" max="8" width="17.453125" customWidth="1"/>
  </cols>
  <sheetData>
    <row r="1" spans="1:8" ht="15.5" x14ac:dyDescent="0.35">
      <c r="A1" s="765" t="s">
        <v>0</v>
      </c>
      <c r="B1" s="765"/>
      <c r="C1" s="765"/>
      <c r="D1" s="765"/>
      <c r="E1" s="765"/>
      <c r="F1" s="765"/>
      <c r="H1" s="198" t="s">
        <v>716</v>
      </c>
    </row>
    <row r="2" spans="1:8" ht="20.5" x14ac:dyDescent="0.45">
      <c r="A2" s="764" t="s">
        <v>740</v>
      </c>
      <c r="B2" s="764"/>
      <c r="C2" s="764"/>
      <c r="D2" s="764"/>
      <c r="E2" s="764"/>
      <c r="F2" s="764"/>
      <c r="G2" s="764"/>
    </row>
    <row r="3" spans="1:8" ht="13.5" x14ac:dyDescent="0.35">
      <c r="A3" s="200"/>
      <c r="B3" s="200"/>
    </row>
    <row r="4" spans="1:8" ht="18" customHeight="1" x14ac:dyDescent="0.35">
      <c r="A4" s="766" t="s">
        <v>717</v>
      </c>
      <c r="B4" s="766"/>
      <c r="C4" s="766"/>
      <c r="D4" s="766"/>
      <c r="E4" s="766"/>
      <c r="F4" s="766"/>
      <c r="G4" s="766"/>
    </row>
    <row r="5" spans="1:8" ht="13.5" x14ac:dyDescent="0.35">
      <c r="A5" s="201" t="s">
        <v>894</v>
      </c>
      <c r="B5" s="201"/>
    </row>
    <row r="6" spans="1:8" ht="13.5" x14ac:dyDescent="0.35">
      <c r="A6" s="201"/>
      <c r="B6" s="201"/>
      <c r="F6" s="819" t="s">
        <v>977</v>
      </c>
      <c r="G6" s="819"/>
      <c r="H6" s="819"/>
    </row>
    <row r="7" spans="1:8" ht="59.25" customHeight="1" x14ac:dyDescent="0.25">
      <c r="A7" s="404" t="s">
        <v>2</v>
      </c>
      <c r="B7" s="404" t="s">
        <v>3</v>
      </c>
      <c r="C7" s="458" t="s">
        <v>718</v>
      </c>
      <c r="D7" s="458" t="s">
        <v>719</v>
      </c>
      <c r="E7" s="458" t="s">
        <v>720</v>
      </c>
      <c r="F7" s="458" t="s">
        <v>721</v>
      </c>
      <c r="G7" s="459" t="s">
        <v>722</v>
      </c>
      <c r="H7" s="460" t="s">
        <v>723</v>
      </c>
    </row>
    <row r="8" spans="1:8" s="198" customFormat="1" ht="14.5" x14ac:dyDescent="0.3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339" t="s">
        <v>260</v>
      </c>
      <c r="H8" s="239">
        <v>8</v>
      </c>
    </row>
    <row r="9" spans="1:8" s="198" customFormat="1" ht="18" customHeight="1" x14ac:dyDescent="0.35">
      <c r="A9" s="8">
        <v>1</v>
      </c>
      <c r="B9" s="9" t="s">
        <v>897</v>
      </c>
      <c r="C9" s="9">
        <f>331+263</f>
        <v>594</v>
      </c>
      <c r="D9" s="456">
        <f>C9-E9</f>
        <v>579</v>
      </c>
      <c r="E9" s="516">
        <v>15</v>
      </c>
      <c r="F9" s="517" t="s">
        <v>939</v>
      </c>
      <c r="G9" s="941" t="s">
        <v>975</v>
      </c>
      <c r="H9" s="938" t="s">
        <v>940</v>
      </c>
    </row>
    <row r="10" spans="1:8" s="198" customFormat="1" ht="14.5" x14ac:dyDescent="0.35">
      <c r="A10" s="8">
        <v>2</v>
      </c>
      <c r="B10" s="9" t="s">
        <v>898</v>
      </c>
      <c r="C10" s="9">
        <v>601</v>
      </c>
      <c r="D10" s="456">
        <f t="shared" ref="D10:D24" si="0">C10-E10</f>
        <v>591</v>
      </c>
      <c r="E10" s="516">
        <v>10</v>
      </c>
      <c r="F10" s="517" t="s">
        <v>939</v>
      </c>
      <c r="G10" s="942"/>
      <c r="H10" s="939"/>
    </row>
    <row r="11" spans="1:8" s="198" customFormat="1" ht="14.5" x14ac:dyDescent="0.35">
      <c r="A11" s="8">
        <v>3</v>
      </c>
      <c r="B11" s="9" t="s">
        <v>910</v>
      </c>
      <c r="C11" s="9">
        <v>188</v>
      </c>
      <c r="D11" s="456">
        <f t="shared" si="0"/>
        <v>184</v>
      </c>
      <c r="E11" s="516">
        <v>4</v>
      </c>
      <c r="F11" s="517" t="s">
        <v>939</v>
      </c>
      <c r="G11" s="942"/>
      <c r="H11" s="939"/>
    </row>
    <row r="12" spans="1:8" s="198" customFormat="1" ht="14.5" x14ac:dyDescent="0.35">
      <c r="A12" s="8">
        <v>4</v>
      </c>
      <c r="B12" s="9" t="s">
        <v>899</v>
      </c>
      <c r="C12" s="9">
        <v>462</v>
      </c>
      <c r="D12" s="456">
        <f t="shared" si="0"/>
        <v>452</v>
      </c>
      <c r="E12" s="516">
        <v>10</v>
      </c>
      <c r="F12" s="517" t="s">
        <v>939</v>
      </c>
      <c r="G12" s="942"/>
      <c r="H12" s="939"/>
    </row>
    <row r="13" spans="1:8" s="198" customFormat="1" ht="14.5" x14ac:dyDescent="0.35">
      <c r="A13" s="8">
        <v>5</v>
      </c>
      <c r="B13" s="9" t="s">
        <v>900</v>
      </c>
      <c r="C13" s="9">
        <v>199</v>
      </c>
      <c r="D13" s="456">
        <f t="shared" si="0"/>
        <v>194</v>
      </c>
      <c r="E13" s="516">
        <v>5</v>
      </c>
      <c r="F13" s="517" t="s">
        <v>939</v>
      </c>
      <c r="G13" s="942"/>
      <c r="H13" s="939"/>
    </row>
    <row r="14" spans="1:8" s="198" customFormat="1" ht="14.5" x14ac:dyDescent="0.35">
      <c r="A14" s="8">
        <v>6</v>
      </c>
      <c r="B14" s="9" t="s">
        <v>901</v>
      </c>
      <c r="C14" s="9">
        <v>391</v>
      </c>
      <c r="D14" s="456">
        <f t="shared" si="0"/>
        <v>381</v>
      </c>
      <c r="E14" s="516">
        <v>10</v>
      </c>
      <c r="F14" s="517" t="s">
        <v>939</v>
      </c>
      <c r="G14" s="942"/>
      <c r="H14" s="939"/>
    </row>
    <row r="15" spans="1:8" s="198" customFormat="1" ht="14.5" x14ac:dyDescent="0.35">
      <c r="A15" s="8">
        <v>7</v>
      </c>
      <c r="B15" s="9" t="s">
        <v>902</v>
      </c>
      <c r="C15" s="546">
        <v>527</v>
      </c>
      <c r="D15" s="456">
        <f t="shared" si="0"/>
        <v>517</v>
      </c>
      <c r="E15" s="526">
        <v>10</v>
      </c>
      <c r="F15" s="549" t="s">
        <v>939</v>
      </c>
      <c r="G15" s="942"/>
      <c r="H15" s="939"/>
    </row>
    <row r="16" spans="1:8" s="198" customFormat="1" ht="14.5" x14ac:dyDescent="0.35">
      <c r="A16" s="8">
        <v>8</v>
      </c>
      <c r="B16" s="9" t="s">
        <v>903</v>
      </c>
      <c r="C16" s="547">
        <v>258</v>
      </c>
      <c r="D16" s="456">
        <f t="shared" si="0"/>
        <v>243</v>
      </c>
      <c r="E16" s="548">
        <v>15</v>
      </c>
      <c r="F16" s="549" t="s">
        <v>939</v>
      </c>
      <c r="G16" s="942"/>
      <c r="H16" s="939"/>
    </row>
    <row r="17" spans="1:9" ht="13.5" x14ac:dyDescent="0.25">
      <c r="A17" s="8">
        <v>9</v>
      </c>
      <c r="B17" s="9" t="s">
        <v>904</v>
      </c>
      <c r="C17" s="9">
        <v>594</v>
      </c>
      <c r="D17" s="456">
        <f t="shared" si="0"/>
        <v>579</v>
      </c>
      <c r="E17" s="462">
        <v>15</v>
      </c>
      <c r="F17" s="517" t="s">
        <v>939</v>
      </c>
      <c r="G17" s="942"/>
      <c r="H17" s="939"/>
    </row>
    <row r="18" spans="1:9" ht="13.5" x14ac:dyDescent="0.25">
      <c r="A18" s="8">
        <v>10</v>
      </c>
      <c r="B18" s="9" t="s">
        <v>905</v>
      </c>
      <c r="C18" s="9">
        <v>682</v>
      </c>
      <c r="D18" s="456">
        <f t="shared" si="0"/>
        <v>667</v>
      </c>
      <c r="E18" s="462">
        <v>15</v>
      </c>
      <c r="F18" s="517" t="s">
        <v>939</v>
      </c>
      <c r="G18" s="942"/>
      <c r="H18" s="939"/>
    </row>
    <row r="19" spans="1:9" ht="13.5" x14ac:dyDescent="0.25">
      <c r="A19" s="8">
        <v>11</v>
      </c>
      <c r="B19" s="9" t="s">
        <v>906</v>
      </c>
      <c r="C19" s="9">
        <v>386</v>
      </c>
      <c r="D19" s="456">
        <f t="shared" si="0"/>
        <v>371</v>
      </c>
      <c r="E19" s="462">
        <v>15</v>
      </c>
      <c r="F19" s="517" t="s">
        <v>939</v>
      </c>
      <c r="G19" s="942"/>
      <c r="H19" s="939"/>
    </row>
    <row r="20" spans="1:9" ht="13.5" x14ac:dyDescent="0.25">
      <c r="A20" s="8">
        <v>12</v>
      </c>
      <c r="B20" s="9" t="s">
        <v>907</v>
      </c>
      <c r="C20" s="9">
        <v>214</v>
      </c>
      <c r="D20" s="456">
        <f t="shared" si="0"/>
        <v>209</v>
      </c>
      <c r="E20" s="462">
        <v>5</v>
      </c>
      <c r="F20" s="517" t="s">
        <v>939</v>
      </c>
      <c r="G20" s="942"/>
      <c r="H20" s="939"/>
    </row>
    <row r="21" spans="1:9" ht="13.5" x14ac:dyDescent="0.25">
      <c r="A21" s="8">
        <v>13</v>
      </c>
      <c r="B21" s="9" t="s">
        <v>908</v>
      </c>
      <c r="C21" s="9">
        <v>636</v>
      </c>
      <c r="D21" s="456">
        <f t="shared" si="0"/>
        <v>616</v>
      </c>
      <c r="E21" s="462">
        <v>20</v>
      </c>
      <c r="F21" s="517" t="s">
        <v>939</v>
      </c>
      <c r="G21" s="942"/>
      <c r="H21" s="939"/>
    </row>
    <row r="22" spans="1:9" ht="13.5" x14ac:dyDescent="0.25">
      <c r="A22" s="8">
        <v>14</v>
      </c>
      <c r="B22" s="9" t="s">
        <v>909</v>
      </c>
      <c r="C22" s="9">
        <v>171</v>
      </c>
      <c r="D22" s="456">
        <f t="shared" si="0"/>
        <v>161</v>
      </c>
      <c r="E22" s="462">
        <v>10</v>
      </c>
      <c r="F22" s="517" t="s">
        <v>939</v>
      </c>
      <c r="G22" s="942"/>
      <c r="H22" s="939"/>
    </row>
    <row r="23" spans="1:9" ht="13.5" x14ac:dyDescent="0.25">
      <c r="A23" s="8">
        <v>15</v>
      </c>
      <c r="B23" s="9" t="s">
        <v>911</v>
      </c>
      <c r="C23" s="9">
        <v>243</v>
      </c>
      <c r="D23" s="456">
        <f t="shared" si="0"/>
        <v>233</v>
      </c>
      <c r="E23" s="462">
        <v>10</v>
      </c>
      <c r="F23" s="517" t="s">
        <v>939</v>
      </c>
      <c r="G23" s="942"/>
      <c r="H23" s="939"/>
    </row>
    <row r="24" spans="1:9" ht="13.5" x14ac:dyDescent="0.25">
      <c r="A24" s="8">
        <v>16</v>
      </c>
      <c r="B24" s="9" t="s">
        <v>912</v>
      </c>
      <c r="C24" s="9">
        <v>131</v>
      </c>
      <c r="D24" s="456">
        <f t="shared" si="0"/>
        <v>129</v>
      </c>
      <c r="E24" s="462">
        <v>2</v>
      </c>
      <c r="F24" s="517" t="s">
        <v>939</v>
      </c>
      <c r="G24" s="943"/>
      <c r="H24" s="940"/>
    </row>
    <row r="25" spans="1:9" x14ac:dyDescent="0.25">
      <c r="A25" s="8"/>
      <c r="B25" s="9" t="s">
        <v>15</v>
      </c>
      <c r="C25" s="9">
        <f>SUM(C9:C24)</f>
        <v>6277</v>
      </c>
      <c r="D25" s="512">
        <f>SUM(D9:D24)</f>
        <v>6106</v>
      </c>
      <c r="E25" s="462">
        <f>SUM(E9:E24)</f>
        <v>171</v>
      </c>
      <c r="F25" s="17"/>
      <c r="G25" s="23"/>
      <c r="H25" s="9"/>
    </row>
    <row r="26" spans="1:9" ht="13" x14ac:dyDescent="0.3">
      <c r="A26" s="206"/>
    </row>
    <row r="29" spans="1:9" ht="15" customHeight="1" x14ac:dyDescent="0.3">
      <c r="A29" s="309"/>
      <c r="B29" s="309"/>
      <c r="C29" s="309"/>
      <c r="D29" s="309"/>
      <c r="E29" s="309"/>
      <c r="F29" s="380"/>
      <c r="G29" s="380"/>
      <c r="H29" s="366"/>
      <c r="I29" s="366"/>
    </row>
    <row r="30" spans="1:9" ht="15" customHeight="1" x14ac:dyDescent="0.3">
      <c r="A30" s="309"/>
      <c r="B30" s="309"/>
      <c r="C30" s="667" t="s">
        <v>895</v>
      </c>
      <c r="D30" s="667"/>
      <c r="E30" s="660" t="s">
        <v>956</v>
      </c>
      <c r="F30" s="660"/>
      <c r="G30" s="660"/>
      <c r="H30" s="660"/>
      <c r="I30" s="366"/>
    </row>
    <row r="31" spans="1:9" ht="15" customHeight="1" x14ac:dyDescent="0.3">
      <c r="A31" s="309"/>
      <c r="B31" s="309"/>
      <c r="C31" s="667" t="s">
        <v>918</v>
      </c>
      <c r="D31" s="667"/>
      <c r="E31" s="660" t="s">
        <v>957</v>
      </c>
      <c r="F31" s="660"/>
      <c r="G31" s="660"/>
      <c r="H31" s="660"/>
      <c r="I31" s="222"/>
    </row>
    <row r="32" spans="1:9" ht="13" x14ac:dyDescent="0.3">
      <c r="A32" s="309" t="s">
        <v>11</v>
      </c>
      <c r="C32" s="668" t="s">
        <v>896</v>
      </c>
      <c r="D32" s="668"/>
      <c r="E32" s="660" t="s">
        <v>958</v>
      </c>
      <c r="F32" s="660"/>
      <c r="G32" s="660"/>
      <c r="H32" s="660"/>
      <c r="I32" s="309"/>
    </row>
    <row r="33" spans="1:13" ht="13" x14ac:dyDescent="0.3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</row>
  </sheetData>
  <mergeCells count="12">
    <mergeCell ref="C31:D31"/>
    <mergeCell ref="C32:D32"/>
    <mergeCell ref="A1:F1"/>
    <mergeCell ref="A2:G2"/>
    <mergeCell ref="A4:G4"/>
    <mergeCell ref="F6:H6"/>
    <mergeCell ref="C30:D30"/>
    <mergeCell ref="H9:H24"/>
    <mergeCell ref="E30:H30"/>
    <mergeCell ref="E31:H31"/>
    <mergeCell ref="E32:H32"/>
    <mergeCell ref="G9:G24"/>
  </mergeCells>
  <printOptions horizontalCentered="1"/>
  <pageMargins left="0.70866141732283472" right="0.70866141732283472" top="0.98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5"/>
  <sheetViews>
    <sheetView view="pageBreakPreview" topLeftCell="A6" zoomScale="90" zoomScaleSheetLayoutView="90" workbookViewId="0">
      <selection activeCell="J16" sqref="J16"/>
    </sheetView>
  </sheetViews>
  <sheetFormatPr defaultRowHeight="12.5" x14ac:dyDescent="0.25"/>
  <cols>
    <col min="1" max="1" width="10.26953125" customWidth="1"/>
    <col min="2" max="3" width="12" customWidth="1"/>
    <col min="4" max="4" width="16" customWidth="1"/>
    <col min="5" max="5" width="11.54296875" customWidth="1"/>
    <col min="6" max="6" width="15" customWidth="1"/>
    <col min="7" max="7" width="9.7265625" customWidth="1"/>
    <col min="8" max="8" width="15.1796875" customWidth="1"/>
    <col min="9" max="9" width="16.54296875" customWidth="1"/>
    <col min="10" max="10" width="18.26953125" customWidth="1"/>
    <col min="11" max="11" width="14.1796875" customWidth="1"/>
  </cols>
  <sheetData>
    <row r="1" spans="1:19" ht="15.5" x14ac:dyDescent="0.35">
      <c r="D1" s="668"/>
      <c r="E1" s="668"/>
      <c r="H1" s="36"/>
      <c r="I1" s="782" t="s">
        <v>64</v>
      </c>
      <c r="J1" s="782"/>
    </row>
    <row r="2" spans="1:19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9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9" ht="10.5" customHeight="1" x14ac:dyDescent="0.25"/>
    <row r="5" spans="1:19" s="15" customFormat="1" ht="24.75" customHeight="1" x14ac:dyDescent="0.3">
      <c r="A5" s="944" t="s">
        <v>430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</row>
    <row r="6" spans="1:19" s="15" customFormat="1" ht="15.7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9" s="15" customFormat="1" ht="13" x14ac:dyDescent="0.3">
      <c r="A7" s="695" t="s">
        <v>894</v>
      </c>
      <c r="B7" s="695"/>
      <c r="E7" s="871"/>
      <c r="F7" s="871"/>
      <c r="G7" s="871"/>
      <c r="H7" s="871"/>
      <c r="I7" s="871" t="s">
        <v>978</v>
      </c>
      <c r="J7" s="871"/>
      <c r="K7" s="871"/>
    </row>
    <row r="8" spans="1:19" s="13" customFormat="1" ht="15.5" hidden="1" x14ac:dyDescent="0.35">
      <c r="C8" s="818" t="s">
        <v>12</v>
      </c>
      <c r="D8" s="818"/>
      <c r="E8" s="818"/>
      <c r="F8" s="818"/>
      <c r="G8" s="818"/>
      <c r="H8" s="818"/>
      <c r="I8" s="818"/>
      <c r="J8" s="818"/>
    </row>
    <row r="9" spans="1:19" ht="44.25" customHeight="1" x14ac:dyDescent="0.25">
      <c r="A9" s="780" t="s">
        <v>20</v>
      </c>
      <c r="B9" s="780" t="s">
        <v>54</v>
      </c>
      <c r="C9" s="670" t="s">
        <v>456</v>
      </c>
      <c r="D9" s="671"/>
      <c r="E9" s="670" t="s">
        <v>34</v>
      </c>
      <c r="F9" s="671"/>
      <c r="G9" s="670" t="s">
        <v>35</v>
      </c>
      <c r="H9" s="671"/>
      <c r="I9" s="689" t="s">
        <v>100</v>
      </c>
      <c r="J9" s="689"/>
      <c r="K9" s="780" t="s">
        <v>508</v>
      </c>
      <c r="R9" s="9"/>
      <c r="S9" s="12"/>
    </row>
    <row r="10" spans="1:19" s="14" customFormat="1" ht="42.65" customHeight="1" x14ac:dyDescent="0.3">
      <c r="A10" s="781"/>
      <c r="B10" s="781"/>
      <c r="C10" s="5" t="s">
        <v>36</v>
      </c>
      <c r="D10" s="401" t="s">
        <v>941</v>
      </c>
      <c r="E10" s="5" t="s">
        <v>36</v>
      </c>
      <c r="F10" s="401" t="s">
        <v>942</v>
      </c>
      <c r="G10" s="5" t="s">
        <v>36</v>
      </c>
      <c r="H10" s="401" t="s">
        <v>943</v>
      </c>
      <c r="I10" s="5" t="s">
        <v>129</v>
      </c>
      <c r="J10" s="401" t="s">
        <v>944</v>
      </c>
      <c r="K10" s="781"/>
    </row>
    <row r="11" spans="1:19" ht="13" x14ac:dyDescent="0.3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19" ht="15.75" customHeight="1" x14ac:dyDescent="0.25">
      <c r="A12" s="8">
        <v>1</v>
      </c>
      <c r="B12" s="16" t="s">
        <v>368</v>
      </c>
      <c r="C12" s="9">
        <v>1174</v>
      </c>
      <c r="D12" s="419">
        <v>704.4</v>
      </c>
      <c r="E12" s="9">
        <v>661</v>
      </c>
      <c r="F12" s="414">
        <v>396.6</v>
      </c>
      <c r="G12" s="9">
        <v>513</v>
      </c>
      <c r="H12" s="414">
        <v>307.8</v>
      </c>
      <c r="I12" s="463">
        <v>0</v>
      </c>
      <c r="J12" s="414">
        <v>0</v>
      </c>
      <c r="K12" s="8">
        <v>0</v>
      </c>
    </row>
    <row r="13" spans="1:19" ht="15.75" customHeight="1" x14ac:dyDescent="0.25">
      <c r="A13" s="8">
        <v>2</v>
      </c>
      <c r="B13" s="16" t="s">
        <v>369</v>
      </c>
      <c r="C13" s="9">
        <v>0</v>
      </c>
      <c r="D13" s="17">
        <v>0</v>
      </c>
      <c r="E13" s="9">
        <v>0</v>
      </c>
      <c r="F13" s="9">
        <v>0</v>
      </c>
      <c r="G13" s="9">
        <v>0</v>
      </c>
      <c r="H13" s="9">
        <v>0</v>
      </c>
      <c r="I13" s="463">
        <v>0</v>
      </c>
      <c r="J13" s="414">
        <v>0</v>
      </c>
      <c r="K13" s="8">
        <v>0</v>
      </c>
    </row>
    <row r="14" spans="1:19" ht="15.75" customHeight="1" x14ac:dyDescent="0.25">
      <c r="A14" s="8">
        <v>3</v>
      </c>
      <c r="B14" s="16" t="s">
        <v>370</v>
      </c>
      <c r="C14" s="9">
        <v>0</v>
      </c>
      <c r="D14" s="17">
        <v>0</v>
      </c>
      <c r="E14" s="9">
        <v>0</v>
      </c>
      <c r="F14" s="9">
        <v>0</v>
      </c>
      <c r="G14" s="9">
        <v>0</v>
      </c>
      <c r="H14" s="9">
        <v>0</v>
      </c>
      <c r="I14" s="463">
        <v>0</v>
      </c>
      <c r="J14" s="414">
        <v>0</v>
      </c>
      <c r="K14" s="8">
        <v>0</v>
      </c>
    </row>
    <row r="15" spans="1:19" ht="15.75" customHeight="1" x14ac:dyDescent="0.25">
      <c r="A15" s="8">
        <v>4</v>
      </c>
      <c r="B15" s="16" t="s">
        <v>371</v>
      </c>
      <c r="C15" s="9">
        <v>0</v>
      </c>
      <c r="D15" s="17">
        <v>0</v>
      </c>
      <c r="E15" s="9">
        <v>0</v>
      </c>
      <c r="F15" s="9">
        <v>0</v>
      </c>
      <c r="G15" s="9">
        <v>0</v>
      </c>
      <c r="H15" s="9">
        <v>0</v>
      </c>
      <c r="I15" s="463">
        <v>0</v>
      </c>
      <c r="J15" s="414">
        <v>0</v>
      </c>
      <c r="K15" s="8">
        <v>0</v>
      </c>
    </row>
    <row r="16" spans="1:19" ht="15.75" customHeight="1" x14ac:dyDescent="0.25">
      <c r="A16" s="8">
        <v>5</v>
      </c>
      <c r="B16" s="16" t="s">
        <v>372</v>
      </c>
      <c r="C16" s="464">
        <v>1792</v>
      </c>
      <c r="D16" s="465">
        <v>2927.37</v>
      </c>
      <c r="E16" s="464">
        <v>422</v>
      </c>
      <c r="F16" s="464">
        <v>779.87</v>
      </c>
      <c r="G16" s="464">
        <v>1370</v>
      </c>
      <c r="H16" s="450">
        <v>2147.4899999999998</v>
      </c>
      <c r="I16" s="463">
        <v>0</v>
      </c>
      <c r="J16" s="414">
        <v>0</v>
      </c>
      <c r="K16" s="8">
        <v>0</v>
      </c>
    </row>
    <row r="17" spans="1:16" ht="15.75" customHeight="1" x14ac:dyDescent="0.25">
      <c r="A17" s="8">
        <v>6</v>
      </c>
      <c r="B17" s="16" t="s">
        <v>373</v>
      </c>
      <c r="C17" s="9">
        <v>0</v>
      </c>
      <c r="D17" s="17">
        <v>0</v>
      </c>
      <c r="E17" s="9">
        <v>0</v>
      </c>
      <c r="F17" s="9">
        <v>0</v>
      </c>
      <c r="G17" s="9">
        <v>0</v>
      </c>
      <c r="H17" s="9">
        <v>0</v>
      </c>
      <c r="I17" s="463">
        <v>0</v>
      </c>
      <c r="J17" s="414">
        <v>0</v>
      </c>
      <c r="K17" s="8">
        <v>0</v>
      </c>
    </row>
    <row r="18" spans="1:16" ht="15.75" customHeight="1" x14ac:dyDescent="0.25">
      <c r="A18" s="8">
        <v>7</v>
      </c>
      <c r="B18" s="16" t="s">
        <v>374</v>
      </c>
      <c r="C18" s="9">
        <v>0</v>
      </c>
      <c r="D18" s="17">
        <v>0</v>
      </c>
      <c r="E18" s="9">
        <v>0</v>
      </c>
      <c r="F18" s="9">
        <v>0</v>
      </c>
      <c r="G18" s="9">
        <v>0</v>
      </c>
      <c r="H18" s="9">
        <v>0</v>
      </c>
      <c r="I18" s="463">
        <v>0</v>
      </c>
      <c r="J18" s="414">
        <v>0</v>
      </c>
      <c r="K18" s="8">
        <v>0</v>
      </c>
    </row>
    <row r="19" spans="1:16" s="12" customFormat="1" ht="15.75" customHeight="1" x14ac:dyDescent="0.25">
      <c r="A19" s="8">
        <v>8</v>
      </c>
      <c r="B19" s="16" t="s">
        <v>244</v>
      </c>
      <c r="C19" s="9">
        <v>0</v>
      </c>
      <c r="D19" s="17">
        <v>0</v>
      </c>
      <c r="E19" s="9">
        <v>0</v>
      </c>
      <c r="F19" s="9">
        <v>0</v>
      </c>
      <c r="G19" s="9">
        <v>0</v>
      </c>
      <c r="H19" s="9">
        <v>0</v>
      </c>
      <c r="I19" s="463">
        <v>0</v>
      </c>
      <c r="J19" s="414">
        <v>0</v>
      </c>
      <c r="K19" s="8">
        <v>0</v>
      </c>
    </row>
    <row r="20" spans="1:16" s="12" customFormat="1" ht="15.75" customHeight="1" x14ac:dyDescent="0.25">
      <c r="A20" s="8">
        <v>9</v>
      </c>
      <c r="B20" s="16" t="s">
        <v>349</v>
      </c>
      <c r="C20" s="9">
        <v>0</v>
      </c>
      <c r="D20" s="17">
        <v>0</v>
      </c>
      <c r="E20" s="9">
        <v>0</v>
      </c>
      <c r="F20" s="9">
        <v>0</v>
      </c>
      <c r="G20" s="9">
        <v>0</v>
      </c>
      <c r="H20" s="9">
        <v>0</v>
      </c>
      <c r="I20" s="463">
        <v>0</v>
      </c>
      <c r="J20" s="414">
        <v>0</v>
      </c>
      <c r="K20" s="8">
        <v>0</v>
      </c>
    </row>
    <row r="21" spans="1:16" s="12" customFormat="1" ht="15.75" customHeight="1" x14ac:dyDescent="0.25">
      <c r="A21" s="8">
        <v>10</v>
      </c>
      <c r="B21" s="16" t="s">
        <v>507</v>
      </c>
      <c r="C21" s="9">
        <v>0</v>
      </c>
      <c r="D21" s="17">
        <v>0</v>
      </c>
      <c r="E21" s="9">
        <v>0</v>
      </c>
      <c r="F21" s="9">
        <v>0</v>
      </c>
      <c r="G21" s="9">
        <v>0</v>
      </c>
      <c r="H21" s="9">
        <v>0</v>
      </c>
      <c r="I21" s="463">
        <v>0</v>
      </c>
      <c r="J21" s="414">
        <v>0</v>
      </c>
      <c r="K21" s="8">
        <v>0</v>
      </c>
    </row>
    <row r="22" spans="1:16" s="12" customFormat="1" ht="15.75" customHeight="1" x14ac:dyDescent="0.25">
      <c r="A22" s="8">
        <v>11</v>
      </c>
      <c r="B22" s="16" t="s">
        <v>468</v>
      </c>
      <c r="C22" s="9">
        <v>0</v>
      </c>
      <c r="D22" s="17">
        <v>0</v>
      </c>
      <c r="E22" s="9">
        <v>0</v>
      </c>
      <c r="F22" s="9">
        <v>0</v>
      </c>
      <c r="G22" s="9">
        <v>0</v>
      </c>
      <c r="H22" s="9">
        <v>0</v>
      </c>
      <c r="I22" s="463">
        <v>0</v>
      </c>
      <c r="J22" s="414">
        <v>0</v>
      </c>
      <c r="K22" s="8">
        <v>0</v>
      </c>
    </row>
    <row r="23" spans="1:16" s="12" customFormat="1" ht="15.75" customHeight="1" x14ac:dyDescent="0.25">
      <c r="A23" s="8">
        <v>12</v>
      </c>
      <c r="B23" s="16" t="s">
        <v>506</v>
      </c>
      <c r="C23" s="9">
        <v>0</v>
      </c>
      <c r="D23" s="17">
        <v>0</v>
      </c>
      <c r="E23" s="9">
        <v>0</v>
      </c>
      <c r="F23" s="9">
        <v>0</v>
      </c>
      <c r="G23" s="9">
        <v>0</v>
      </c>
      <c r="H23" s="9">
        <v>0</v>
      </c>
      <c r="I23" s="463">
        <v>0</v>
      </c>
      <c r="J23" s="414">
        <v>0</v>
      </c>
      <c r="K23" s="8">
        <v>0</v>
      </c>
    </row>
    <row r="24" spans="1:16" s="12" customFormat="1" ht="15.75" customHeight="1" x14ac:dyDescent="0.25">
      <c r="A24" s="8">
        <v>13</v>
      </c>
      <c r="B24" s="340" t="s">
        <v>683</v>
      </c>
      <c r="C24" s="9">
        <v>0</v>
      </c>
      <c r="D24" s="17">
        <v>0</v>
      </c>
      <c r="E24" s="9">
        <v>0</v>
      </c>
      <c r="F24" s="9">
        <v>0</v>
      </c>
      <c r="G24" s="9">
        <v>0</v>
      </c>
      <c r="H24" s="9">
        <v>0</v>
      </c>
      <c r="I24" s="463">
        <v>0</v>
      </c>
      <c r="J24" s="414">
        <v>0</v>
      </c>
      <c r="K24" s="8">
        <v>0</v>
      </c>
    </row>
    <row r="25" spans="1:16" s="12" customFormat="1" ht="15.75" customHeight="1" x14ac:dyDescent="0.3">
      <c r="A25" s="8">
        <v>14</v>
      </c>
      <c r="B25" s="343" t="s">
        <v>844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400">
        <v>0</v>
      </c>
      <c r="J25" s="414">
        <v>0</v>
      </c>
      <c r="K25" s="400">
        <v>0</v>
      </c>
    </row>
    <row r="26" spans="1:16" s="12" customFormat="1" ht="15.75" customHeight="1" x14ac:dyDescent="0.3">
      <c r="A26" s="3" t="s">
        <v>15</v>
      </c>
      <c r="B26" s="9"/>
      <c r="C26" s="9">
        <f t="shared" ref="C26:K26" si="0">SUM(C12:C25)</f>
        <v>2966</v>
      </c>
      <c r="D26" s="414">
        <f t="shared" si="0"/>
        <v>3631.77</v>
      </c>
      <c r="E26" s="9">
        <f t="shared" si="0"/>
        <v>1083</v>
      </c>
      <c r="F26" s="414">
        <f t="shared" si="0"/>
        <v>1176.47</v>
      </c>
      <c r="G26" s="9">
        <f t="shared" si="0"/>
        <v>1883</v>
      </c>
      <c r="H26" s="414">
        <f t="shared" si="0"/>
        <v>2455.29</v>
      </c>
      <c r="I26" s="463">
        <f t="shared" si="0"/>
        <v>0</v>
      </c>
      <c r="J26" s="414">
        <f t="shared" si="0"/>
        <v>0</v>
      </c>
      <c r="K26" s="8">
        <f t="shared" si="0"/>
        <v>0</v>
      </c>
    </row>
    <row r="27" spans="1:16" s="12" customFormat="1" x14ac:dyDescent="0.25">
      <c r="A27" s="10"/>
    </row>
    <row r="28" spans="1:16" s="12" customFormat="1" x14ac:dyDescent="0.25">
      <c r="A28" s="10"/>
    </row>
    <row r="29" spans="1:16" s="12" customFormat="1" x14ac:dyDescent="0.25">
      <c r="A29" s="10"/>
    </row>
    <row r="30" spans="1:16" s="15" customFormat="1" ht="13.9" customHeight="1" x14ac:dyDescent="0.25">
      <c r="A30" s="367"/>
      <c r="B30" s="358"/>
      <c r="C30" s="358"/>
      <c r="D30" s="358"/>
      <c r="E30" s="358"/>
      <c r="F30" s="358"/>
      <c r="G30" s="358"/>
      <c r="H30" s="358"/>
      <c r="I30" s="358"/>
      <c r="J30" s="358"/>
      <c r="K30" s="76"/>
      <c r="L30" s="76"/>
      <c r="M30" s="76"/>
      <c r="N30" s="76"/>
      <c r="O30" s="76"/>
      <c r="P30" s="76"/>
    </row>
    <row r="31" spans="1:16" s="15" customFormat="1" ht="13.15" customHeight="1" x14ac:dyDescent="0.3">
      <c r="A31" s="14" t="s">
        <v>18</v>
      </c>
      <c r="B31" s="358"/>
      <c r="C31" s="358"/>
      <c r="D31" s="358"/>
      <c r="E31" s="358"/>
      <c r="F31" s="358"/>
      <c r="G31" s="358"/>
      <c r="H31" s="358"/>
      <c r="I31" s="358"/>
      <c r="L31" s="76"/>
      <c r="M31" s="76"/>
      <c r="N31" s="76"/>
      <c r="O31" s="76"/>
      <c r="P31" s="76"/>
    </row>
    <row r="32" spans="1:16" s="15" customFormat="1" ht="13.15" customHeight="1" x14ac:dyDescent="0.3">
      <c r="A32" s="358"/>
      <c r="B32" s="667" t="s">
        <v>895</v>
      </c>
      <c r="C32" s="667"/>
      <c r="D32" s="358"/>
      <c r="E32" s="358"/>
      <c r="F32" s="358"/>
      <c r="G32" s="358"/>
      <c r="H32" s="660" t="s">
        <v>956</v>
      </c>
      <c r="I32" s="660"/>
      <c r="J32" s="660"/>
      <c r="K32" s="660"/>
      <c r="L32" s="76"/>
      <c r="M32" s="76"/>
      <c r="N32" s="76"/>
      <c r="O32" s="76"/>
      <c r="P32" s="76"/>
    </row>
    <row r="33" spans="1:11" s="15" customFormat="1" ht="13" x14ac:dyDescent="0.3">
      <c r="B33" s="667" t="s">
        <v>918</v>
      </c>
      <c r="C33" s="667"/>
      <c r="D33" s="14"/>
      <c r="E33" s="14"/>
      <c r="F33" s="14"/>
      <c r="H33" s="660" t="s">
        <v>957</v>
      </c>
      <c r="I33" s="660"/>
      <c r="J33" s="660"/>
      <c r="K33" s="660"/>
    </row>
    <row r="34" spans="1:11" s="15" customFormat="1" ht="13" x14ac:dyDescent="0.3">
      <c r="A34" s="14"/>
      <c r="B34" s="668" t="s">
        <v>896</v>
      </c>
      <c r="C34" s="668"/>
      <c r="H34" s="660" t="s">
        <v>958</v>
      </c>
      <c r="I34" s="660"/>
      <c r="J34" s="660"/>
      <c r="K34" s="660"/>
    </row>
    <row r="35" spans="1:11" x14ac:dyDescent="0.25">
      <c r="A35" s="379"/>
      <c r="B35" s="379"/>
      <c r="C35" s="379"/>
      <c r="D35" s="379"/>
      <c r="E35" s="379"/>
      <c r="F35" s="379"/>
      <c r="G35" s="379"/>
      <c r="H35" s="379"/>
      <c r="I35" s="379"/>
      <c r="J35" s="379"/>
    </row>
  </sheetData>
  <mergeCells count="22">
    <mergeCell ref="K9:K10"/>
    <mergeCell ref="B32:C32"/>
    <mergeCell ref="B33:C33"/>
    <mergeCell ref="B34:C34"/>
    <mergeCell ref="C8:J8"/>
    <mergeCell ref="I9:J9"/>
    <mergeCell ref="H32:K32"/>
    <mergeCell ref="H33:K33"/>
    <mergeCell ref="H34:K34"/>
    <mergeCell ref="A9:A10"/>
    <mergeCell ref="B9:B10"/>
    <mergeCell ref="C9:D9"/>
    <mergeCell ref="E9:F9"/>
    <mergeCell ref="G9:H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97" bottom="0" header="0.31496062992125984" footer="0.31496062992125984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8"/>
  <sheetViews>
    <sheetView view="pageBreakPreview" topLeftCell="A3" zoomScale="90" zoomScaleSheetLayoutView="90" workbookViewId="0">
      <selection activeCell="I27" sqref="I27"/>
    </sheetView>
  </sheetViews>
  <sheetFormatPr defaultRowHeight="12.5" x14ac:dyDescent="0.25"/>
  <cols>
    <col min="1" max="1" width="7.26953125" customWidth="1"/>
    <col min="2" max="2" width="14.1796875" customWidth="1"/>
    <col min="3" max="3" width="16.26953125" customWidth="1"/>
    <col min="4" max="4" width="15.81640625" customWidth="1"/>
    <col min="5" max="5" width="11.54296875" customWidth="1"/>
    <col min="6" max="6" width="15" customWidth="1"/>
    <col min="7" max="7" width="9.7265625" customWidth="1"/>
    <col min="8" max="8" width="15.1796875" customWidth="1"/>
    <col min="9" max="9" width="16.54296875" customWidth="1"/>
    <col min="10" max="10" width="18.26953125" customWidth="1"/>
    <col min="11" max="11" width="19" customWidth="1"/>
  </cols>
  <sheetData>
    <row r="1" spans="1:19" ht="15.5" x14ac:dyDescent="0.35">
      <c r="D1" s="668"/>
      <c r="E1" s="668"/>
      <c r="H1" s="36"/>
      <c r="I1" s="782" t="s">
        <v>375</v>
      </c>
      <c r="J1" s="782"/>
    </row>
    <row r="2" spans="1:19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9" ht="20" x14ac:dyDescent="0.4">
      <c r="A3" s="693" t="s">
        <v>743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9" ht="10.5" customHeight="1" x14ac:dyDescent="0.25"/>
    <row r="5" spans="1:19" s="15" customFormat="1" ht="18.75" customHeight="1" x14ac:dyDescent="0.3">
      <c r="A5" s="944" t="s">
        <v>431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</row>
    <row r="6" spans="1:19" s="15" customFormat="1" ht="15.7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9" s="15" customFormat="1" ht="13" x14ac:dyDescent="0.3">
      <c r="A7" s="695" t="s">
        <v>894</v>
      </c>
      <c r="B7" s="695"/>
      <c r="E7" s="871"/>
      <c r="F7" s="871"/>
      <c r="G7" s="871"/>
      <c r="H7" s="871"/>
      <c r="I7" s="871" t="s">
        <v>978</v>
      </c>
      <c r="J7" s="871"/>
      <c r="K7" s="871"/>
    </row>
    <row r="8" spans="1:19" s="13" customFormat="1" ht="15.5" hidden="1" x14ac:dyDescent="0.35">
      <c r="C8" s="818" t="s">
        <v>12</v>
      </c>
      <c r="D8" s="818"/>
      <c r="E8" s="818"/>
      <c r="F8" s="818"/>
      <c r="G8" s="818"/>
      <c r="H8" s="818"/>
      <c r="I8" s="818"/>
      <c r="J8" s="818"/>
    </row>
    <row r="9" spans="1:19" ht="27" customHeight="1" x14ac:dyDescent="0.25">
      <c r="A9" s="857" t="s">
        <v>20</v>
      </c>
      <c r="B9" s="857" t="s">
        <v>33</v>
      </c>
      <c r="C9" s="862" t="s">
        <v>857</v>
      </c>
      <c r="D9" s="864"/>
      <c r="E9" s="862" t="s">
        <v>34</v>
      </c>
      <c r="F9" s="864"/>
      <c r="G9" s="862" t="s">
        <v>35</v>
      </c>
      <c r="H9" s="864"/>
      <c r="I9" s="772" t="s">
        <v>100</v>
      </c>
      <c r="J9" s="772"/>
      <c r="K9" s="857" t="s">
        <v>230</v>
      </c>
      <c r="R9" s="9"/>
      <c r="S9" s="12"/>
    </row>
    <row r="10" spans="1:19" s="14" customFormat="1" ht="42.65" customHeight="1" x14ac:dyDescent="0.3">
      <c r="A10" s="858"/>
      <c r="B10" s="858"/>
      <c r="C10" s="363" t="s">
        <v>36</v>
      </c>
      <c r="D10" s="363" t="s">
        <v>99</v>
      </c>
      <c r="E10" s="363" t="s">
        <v>36</v>
      </c>
      <c r="F10" s="363" t="s">
        <v>99</v>
      </c>
      <c r="G10" s="363" t="s">
        <v>36</v>
      </c>
      <c r="H10" s="363" t="s">
        <v>99</v>
      </c>
      <c r="I10" s="363" t="s">
        <v>129</v>
      </c>
      <c r="J10" s="363" t="s">
        <v>130</v>
      </c>
      <c r="K10" s="858"/>
    </row>
    <row r="11" spans="1:19" ht="13" x14ac:dyDescent="0.3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19" ht="14.5" x14ac:dyDescent="0.35">
      <c r="A12" s="8">
        <v>1</v>
      </c>
      <c r="B12" s="9" t="s">
        <v>897</v>
      </c>
      <c r="C12" s="410">
        <v>379</v>
      </c>
      <c r="D12" s="414">
        <f t="shared" ref="D12:D27" si="0">C12/2966*3631.76</f>
        <v>464.07182737693864</v>
      </c>
      <c r="E12" s="410">
        <v>320</v>
      </c>
      <c r="F12" s="412">
        <v>347.61514312096034</v>
      </c>
      <c r="G12" s="467">
        <v>59</v>
      </c>
      <c r="H12" s="412">
        <v>76.931550716941047</v>
      </c>
      <c r="I12" s="410">
        <v>0</v>
      </c>
      <c r="J12" s="412">
        <v>0</v>
      </c>
      <c r="K12" s="400">
        <v>0</v>
      </c>
    </row>
    <row r="13" spans="1:19" ht="14.5" x14ac:dyDescent="0.35">
      <c r="A13" s="8">
        <v>2</v>
      </c>
      <c r="B13" s="9" t="s">
        <v>898</v>
      </c>
      <c r="C13" s="410">
        <v>251</v>
      </c>
      <c r="D13" s="414">
        <f t="shared" si="0"/>
        <v>307.34044504383007</v>
      </c>
      <c r="E13" s="410">
        <v>227</v>
      </c>
      <c r="F13" s="412">
        <v>246.58949215143122</v>
      </c>
      <c r="G13" s="467">
        <v>24</v>
      </c>
      <c r="H13" s="412">
        <v>31.294190122145512</v>
      </c>
      <c r="I13" s="410">
        <v>0</v>
      </c>
      <c r="J13" s="412">
        <v>0</v>
      </c>
      <c r="K13" s="400">
        <v>0</v>
      </c>
    </row>
    <row r="14" spans="1:19" ht="14.5" x14ac:dyDescent="0.35">
      <c r="A14" s="8">
        <v>3</v>
      </c>
      <c r="B14" s="9" t="s">
        <v>910</v>
      </c>
      <c r="C14" s="410">
        <v>72</v>
      </c>
      <c r="D14" s="414">
        <f t="shared" si="0"/>
        <v>88.161402562373567</v>
      </c>
      <c r="E14" s="410">
        <v>0</v>
      </c>
      <c r="F14" s="414">
        <v>0</v>
      </c>
      <c r="G14" s="467">
        <v>72</v>
      </c>
      <c r="H14" s="412">
        <v>93.882570366436539</v>
      </c>
      <c r="I14" s="410">
        <v>0</v>
      </c>
      <c r="J14" s="412">
        <v>0</v>
      </c>
      <c r="K14" s="400">
        <v>0</v>
      </c>
    </row>
    <row r="15" spans="1:19" ht="14.5" x14ac:dyDescent="0.35">
      <c r="A15" s="8">
        <v>4</v>
      </c>
      <c r="B15" s="9" t="s">
        <v>899</v>
      </c>
      <c r="C15" s="410">
        <v>168</v>
      </c>
      <c r="D15" s="414">
        <f t="shared" si="0"/>
        <v>205.70993931220499</v>
      </c>
      <c r="E15" s="410">
        <v>150</v>
      </c>
      <c r="F15" s="414">
        <v>162.94459833795017</v>
      </c>
      <c r="G15" s="467">
        <v>18</v>
      </c>
      <c r="H15" s="412">
        <v>23.470642591609135</v>
      </c>
      <c r="I15" s="410">
        <v>0</v>
      </c>
      <c r="J15" s="412">
        <v>0</v>
      </c>
      <c r="K15" s="400">
        <v>0</v>
      </c>
    </row>
    <row r="16" spans="1:19" ht="14.5" x14ac:dyDescent="0.35">
      <c r="A16" s="8">
        <v>5</v>
      </c>
      <c r="B16" s="9" t="s">
        <v>900</v>
      </c>
      <c r="C16" s="410">
        <v>101</v>
      </c>
      <c r="D16" s="414">
        <f t="shared" si="0"/>
        <v>123.67085637221847</v>
      </c>
      <c r="E16" s="410">
        <v>86</v>
      </c>
      <c r="F16" s="414">
        <v>93.421569713758089</v>
      </c>
      <c r="G16" s="467">
        <v>15</v>
      </c>
      <c r="H16" s="412">
        <v>19.558868826340944</v>
      </c>
      <c r="I16" s="410">
        <v>0</v>
      </c>
      <c r="J16" s="412">
        <v>0</v>
      </c>
      <c r="K16" s="400">
        <v>0</v>
      </c>
    </row>
    <row r="17" spans="1:11" ht="14.5" x14ac:dyDescent="0.35">
      <c r="A17" s="8">
        <v>6</v>
      </c>
      <c r="B17" s="9" t="s">
        <v>901</v>
      </c>
      <c r="C17" s="410">
        <v>180</v>
      </c>
      <c r="D17" s="414">
        <f t="shared" si="0"/>
        <v>220.40350640593394</v>
      </c>
      <c r="E17" s="410">
        <v>163</v>
      </c>
      <c r="F17" s="414">
        <v>177.06646352723916</v>
      </c>
      <c r="G17" s="467">
        <v>17</v>
      </c>
      <c r="H17" s="412">
        <v>22.166718003186404</v>
      </c>
      <c r="I17" s="410">
        <v>0</v>
      </c>
      <c r="J17" s="412">
        <v>0</v>
      </c>
      <c r="K17" s="400">
        <v>0</v>
      </c>
    </row>
    <row r="18" spans="1:11" ht="14.5" x14ac:dyDescent="0.35">
      <c r="A18" s="8">
        <v>7</v>
      </c>
      <c r="B18" s="9" t="s">
        <v>902</v>
      </c>
      <c r="C18" s="410">
        <v>150</v>
      </c>
      <c r="D18" s="414">
        <f t="shared" si="0"/>
        <v>183.66958867161159</v>
      </c>
      <c r="E18" s="410">
        <v>10</v>
      </c>
      <c r="F18" s="414">
        <v>10.862973222530011</v>
      </c>
      <c r="G18" s="467">
        <v>140</v>
      </c>
      <c r="H18" s="412">
        <v>182.54944237918215</v>
      </c>
      <c r="I18" s="410">
        <v>0</v>
      </c>
      <c r="J18" s="412">
        <v>0</v>
      </c>
      <c r="K18" s="400">
        <v>0</v>
      </c>
    </row>
    <row r="19" spans="1:11" ht="14.5" x14ac:dyDescent="0.35">
      <c r="A19" s="8">
        <v>8</v>
      </c>
      <c r="B19" s="9" t="s">
        <v>903</v>
      </c>
      <c r="C19" s="9">
        <v>94</v>
      </c>
      <c r="D19" s="414">
        <f t="shared" si="0"/>
        <v>115.0996089008766</v>
      </c>
      <c r="E19" s="410">
        <v>0</v>
      </c>
      <c r="F19" s="414">
        <v>0</v>
      </c>
      <c r="G19" s="467">
        <v>94</v>
      </c>
      <c r="H19" s="412">
        <v>122.56891131173658</v>
      </c>
      <c r="I19" s="410">
        <v>0</v>
      </c>
      <c r="J19" s="412">
        <v>0</v>
      </c>
      <c r="K19" s="400">
        <v>0</v>
      </c>
    </row>
    <row r="20" spans="1:11" ht="14.5" x14ac:dyDescent="0.35">
      <c r="A20" s="8">
        <v>9</v>
      </c>
      <c r="B20" s="9" t="s">
        <v>904</v>
      </c>
      <c r="C20" s="9">
        <v>259</v>
      </c>
      <c r="D20" s="414">
        <f t="shared" si="0"/>
        <v>317.13615643964943</v>
      </c>
      <c r="E20" s="410">
        <v>55</v>
      </c>
      <c r="F20" s="414">
        <v>59.746352723915052</v>
      </c>
      <c r="G20" s="467">
        <v>204</v>
      </c>
      <c r="H20" s="412">
        <v>266.00061603823684</v>
      </c>
      <c r="I20" s="410">
        <v>0</v>
      </c>
      <c r="J20" s="412">
        <v>0</v>
      </c>
      <c r="K20" s="400">
        <v>0</v>
      </c>
    </row>
    <row r="21" spans="1:11" ht="14.5" x14ac:dyDescent="0.35">
      <c r="A21" s="8">
        <v>10</v>
      </c>
      <c r="B21" s="9" t="s">
        <v>905</v>
      </c>
      <c r="C21" s="9">
        <v>329</v>
      </c>
      <c r="D21" s="414">
        <f t="shared" si="0"/>
        <v>402.84863115306814</v>
      </c>
      <c r="E21" s="410">
        <v>0</v>
      </c>
      <c r="F21" s="414">
        <v>0</v>
      </c>
      <c r="G21" s="467">
        <v>329</v>
      </c>
      <c r="H21" s="412">
        <v>428.99118959107807</v>
      </c>
      <c r="I21" s="410">
        <v>0</v>
      </c>
      <c r="J21" s="412">
        <v>0</v>
      </c>
      <c r="K21" s="400">
        <v>0</v>
      </c>
    </row>
    <row r="22" spans="1:11" ht="14.5" x14ac:dyDescent="0.35">
      <c r="A22" s="8">
        <v>11</v>
      </c>
      <c r="B22" s="9" t="s">
        <v>906</v>
      </c>
      <c r="C22" s="9">
        <v>211</v>
      </c>
      <c r="D22" s="414">
        <f t="shared" si="0"/>
        <v>258.36188806473365</v>
      </c>
      <c r="E22" s="410">
        <v>10</v>
      </c>
      <c r="F22" s="414">
        <v>10.862973222530011</v>
      </c>
      <c r="G22" s="467">
        <v>201</v>
      </c>
      <c r="H22" s="412">
        <v>262.08884227296863</v>
      </c>
      <c r="I22" s="410">
        <v>0</v>
      </c>
      <c r="J22" s="412">
        <v>0</v>
      </c>
      <c r="K22" s="400">
        <v>0</v>
      </c>
    </row>
    <row r="23" spans="1:11" ht="14.5" x14ac:dyDescent="0.35">
      <c r="A23" s="8">
        <v>12</v>
      </c>
      <c r="B23" s="9" t="s">
        <v>907</v>
      </c>
      <c r="C23" s="9">
        <v>107</v>
      </c>
      <c r="D23" s="414">
        <f t="shared" si="0"/>
        <v>131.01763991908294</v>
      </c>
      <c r="E23" s="410">
        <v>0</v>
      </c>
      <c r="F23" s="414">
        <v>0</v>
      </c>
      <c r="G23" s="467">
        <v>107</v>
      </c>
      <c r="H23" s="412">
        <v>139.51993096123206</v>
      </c>
      <c r="I23" s="410">
        <v>0</v>
      </c>
      <c r="J23" s="412">
        <v>0</v>
      </c>
      <c r="K23" s="400">
        <v>0</v>
      </c>
    </row>
    <row r="24" spans="1:11" ht="14.5" x14ac:dyDescent="0.35">
      <c r="A24" s="8">
        <v>13</v>
      </c>
      <c r="B24" s="9" t="s">
        <v>908</v>
      </c>
      <c r="C24" s="9">
        <v>301</v>
      </c>
      <c r="D24" s="414">
        <f t="shared" si="0"/>
        <v>368.56364126770063</v>
      </c>
      <c r="E24" s="410">
        <v>52</v>
      </c>
      <c r="F24" s="414">
        <v>56.48746075715605</v>
      </c>
      <c r="G24" s="467">
        <v>249</v>
      </c>
      <c r="H24" s="412">
        <v>324.67722251725968</v>
      </c>
      <c r="I24" s="410">
        <v>0</v>
      </c>
      <c r="J24" s="412">
        <v>0</v>
      </c>
      <c r="K24" s="400">
        <v>0</v>
      </c>
    </row>
    <row r="25" spans="1:11" ht="14.5" x14ac:dyDescent="0.35">
      <c r="A25" s="8">
        <v>14</v>
      </c>
      <c r="B25" s="9" t="s">
        <v>909</v>
      </c>
      <c r="C25" s="9">
        <v>93</v>
      </c>
      <c r="D25" s="414">
        <f t="shared" si="0"/>
        <v>113.8751449763992</v>
      </c>
      <c r="E25" s="410">
        <v>0</v>
      </c>
      <c r="F25" s="414">
        <v>0</v>
      </c>
      <c r="G25" s="467">
        <v>93</v>
      </c>
      <c r="H25" s="412">
        <v>121.26498672331385</v>
      </c>
      <c r="I25" s="410">
        <v>0</v>
      </c>
      <c r="J25" s="412">
        <v>0</v>
      </c>
      <c r="K25" s="400">
        <v>0</v>
      </c>
    </row>
    <row r="26" spans="1:11" s="12" customFormat="1" ht="14.5" x14ac:dyDescent="0.35">
      <c r="A26" s="8">
        <v>15</v>
      </c>
      <c r="B26" s="9" t="s">
        <v>911</v>
      </c>
      <c r="C26" s="9">
        <v>174</v>
      </c>
      <c r="D26" s="414">
        <f t="shared" si="0"/>
        <v>213.05672285906948</v>
      </c>
      <c r="E26" s="410">
        <v>10</v>
      </c>
      <c r="F26" s="414">
        <v>10.862973222530011</v>
      </c>
      <c r="G26" s="467">
        <v>164</v>
      </c>
      <c r="H26" s="412">
        <v>213.84363250132768</v>
      </c>
      <c r="I26" s="410">
        <v>0</v>
      </c>
      <c r="J26" s="412">
        <v>0</v>
      </c>
      <c r="K26" s="400">
        <v>0</v>
      </c>
    </row>
    <row r="27" spans="1:11" s="12" customFormat="1" ht="14.5" x14ac:dyDescent="0.35">
      <c r="A27" s="8">
        <v>16</v>
      </c>
      <c r="B27" s="9" t="s">
        <v>912</v>
      </c>
      <c r="C27" s="9">
        <v>97</v>
      </c>
      <c r="D27" s="414">
        <f t="shared" si="0"/>
        <v>118.77300067430883</v>
      </c>
      <c r="E27" s="410">
        <v>0</v>
      </c>
      <c r="F27" s="414">
        <v>0</v>
      </c>
      <c r="G27" s="467">
        <v>97</v>
      </c>
      <c r="H27" s="412">
        <v>126.48068507700478</v>
      </c>
      <c r="I27" s="410">
        <v>0</v>
      </c>
      <c r="J27" s="412">
        <v>0</v>
      </c>
      <c r="K27" s="400">
        <v>0</v>
      </c>
    </row>
    <row r="28" spans="1:11" s="26" customFormat="1" ht="13" x14ac:dyDescent="0.3">
      <c r="A28" s="400"/>
      <c r="B28" s="25" t="s">
        <v>15</v>
      </c>
      <c r="C28" s="25">
        <f t="shared" ref="C28:K28" si="1">SUM(C12:C27)</f>
        <v>2966</v>
      </c>
      <c r="D28" s="430">
        <f t="shared" si="1"/>
        <v>3631.7599999999993</v>
      </c>
      <c r="E28" s="25">
        <f t="shared" si="1"/>
        <v>1083</v>
      </c>
      <c r="F28" s="430">
        <f t="shared" si="1"/>
        <v>1176.46</v>
      </c>
      <c r="G28" s="25">
        <f t="shared" si="1"/>
        <v>1883</v>
      </c>
      <c r="H28" s="430">
        <f t="shared" si="1"/>
        <v>2455.2899999999995</v>
      </c>
      <c r="I28" s="25">
        <f t="shared" si="1"/>
        <v>0</v>
      </c>
      <c r="J28" s="430">
        <f t="shared" si="1"/>
        <v>0</v>
      </c>
      <c r="K28" s="400">
        <f t="shared" si="1"/>
        <v>0</v>
      </c>
    </row>
    <row r="29" spans="1:11" s="12" customFormat="1" x14ac:dyDescent="0.25">
      <c r="A29" s="10" t="s">
        <v>37</v>
      </c>
    </row>
    <row r="30" spans="1:11" s="12" customFormat="1" x14ac:dyDescent="0.25">
      <c r="A30" s="10"/>
    </row>
    <row r="31" spans="1:11" s="12" customFormat="1" x14ac:dyDescent="0.25">
      <c r="A31" s="10"/>
    </row>
    <row r="32" spans="1:11" s="12" customFormat="1" x14ac:dyDescent="0.25">
      <c r="A32" s="10"/>
    </row>
    <row r="33" spans="1:16" s="15" customFormat="1" ht="13.9" customHeight="1" x14ac:dyDescent="0.25">
      <c r="A33" s="367"/>
      <c r="B33" s="358"/>
      <c r="C33" s="358"/>
      <c r="D33" s="358"/>
      <c r="E33" s="358"/>
      <c r="F33" s="358"/>
      <c r="G33" s="358"/>
      <c r="H33" s="358"/>
      <c r="I33" s="358"/>
      <c r="J33" s="358"/>
      <c r="K33" s="76"/>
      <c r="L33" s="76"/>
      <c r="M33" s="76"/>
      <c r="N33" s="76"/>
      <c r="O33" s="76"/>
      <c r="P33" s="76"/>
    </row>
    <row r="34" spans="1:16" s="15" customFormat="1" ht="13.15" customHeight="1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76"/>
      <c r="L34" s="76"/>
      <c r="M34" s="76"/>
      <c r="N34" s="76"/>
      <c r="O34" s="76"/>
      <c r="P34" s="76"/>
    </row>
    <row r="35" spans="1:16" s="15" customFormat="1" ht="13.15" customHeight="1" x14ac:dyDescent="0.25">
      <c r="A35" s="358"/>
      <c r="B35" s="358"/>
      <c r="C35" s="358"/>
      <c r="D35" s="358"/>
      <c r="E35" s="358"/>
      <c r="F35" s="358"/>
      <c r="G35" s="358"/>
      <c r="H35" s="358"/>
      <c r="I35" s="358"/>
      <c r="L35" s="76"/>
      <c r="M35" s="76"/>
      <c r="N35" s="76"/>
      <c r="O35" s="76"/>
      <c r="P35" s="76"/>
    </row>
    <row r="36" spans="1:16" s="15" customFormat="1" ht="13" x14ac:dyDescent="0.3">
      <c r="A36" s="14" t="s">
        <v>18</v>
      </c>
      <c r="B36" s="14"/>
      <c r="C36" s="667" t="s">
        <v>895</v>
      </c>
      <c r="D36" s="667"/>
      <c r="E36" s="14"/>
      <c r="F36" s="14"/>
      <c r="H36" s="660" t="s">
        <v>956</v>
      </c>
      <c r="I36" s="660"/>
      <c r="J36" s="660"/>
      <c r="K36" s="660"/>
    </row>
    <row r="37" spans="1:16" s="15" customFormat="1" ht="12.75" customHeight="1" x14ac:dyDescent="0.3">
      <c r="A37" s="14"/>
      <c r="C37" s="667" t="s">
        <v>918</v>
      </c>
      <c r="D37" s="667"/>
      <c r="H37" s="660" t="s">
        <v>957</v>
      </c>
      <c r="I37" s="660"/>
      <c r="J37" s="660"/>
      <c r="K37" s="660"/>
    </row>
    <row r="38" spans="1:16" ht="13" x14ac:dyDescent="0.3">
      <c r="A38" s="379"/>
      <c r="B38" s="379"/>
      <c r="C38" s="668" t="s">
        <v>896</v>
      </c>
      <c r="D38" s="668"/>
      <c r="E38" s="379"/>
      <c r="F38" s="379"/>
      <c r="G38" s="379"/>
      <c r="H38" s="660" t="s">
        <v>958</v>
      </c>
      <c r="I38" s="660"/>
      <c r="J38" s="660"/>
      <c r="K38" s="660"/>
    </row>
  </sheetData>
  <mergeCells count="22">
    <mergeCell ref="A9:A10"/>
    <mergeCell ref="A2:J2"/>
    <mergeCell ref="E9:F9"/>
    <mergeCell ref="C9:D9"/>
    <mergeCell ref="E7:H7"/>
    <mergeCell ref="A3:J3"/>
    <mergeCell ref="I7:K7"/>
    <mergeCell ref="A7:B7"/>
    <mergeCell ref="A5:K5"/>
    <mergeCell ref="B9:B10"/>
    <mergeCell ref="K9:K10"/>
    <mergeCell ref="C8:J8"/>
    <mergeCell ref="I1:J1"/>
    <mergeCell ref="G9:H9"/>
    <mergeCell ref="I9:J9"/>
    <mergeCell ref="D1:E1"/>
    <mergeCell ref="H36:K36"/>
    <mergeCell ref="H37:K37"/>
    <mergeCell ref="H38:K38"/>
    <mergeCell ref="C36:D36"/>
    <mergeCell ref="C37:D37"/>
    <mergeCell ref="C38:D38"/>
  </mergeCells>
  <phoneticPr fontId="0" type="noConversion"/>
  <printOptions horizontalCentered="1"/>
  <pageMargins left="0.70866141732283472" right="0.70866141732283472" top="0.83" bottom="0" header="0.31496062992125984" footer="0.31496062992125984"/>
  <pageSetup paperSize="9" scale="8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39"/>
  <sheetViews>
    <sheetView view="pageBreakPreview" zoomScale="90" zoomScaleSheetLayoutView="90" workbookViewId="0">
      <selection activeCell="M22" sqref="M22:N26"/>
    </sheetView>
  </sheetViews>
  <sheetFormatPr defaultRowHeight="12.5" x14ac:dyDescent="0.25"/>
  <cols>
    <col min="1" max="1" width="6.1796875" customWidth="1"/>
    <col min="2" max="2" width="19" customWidth="1"/>
    <col min="3" max="3" width="15.1796875" customWidth="1"/>
    <col min="4" max="4" width="15.81640625" customWidth="1"/>
    <col min="5" max="5" width="9.81640625" customWidth="1"/>
    <col min="6" max="6" width="13.54296875" customWidth="1"/>
    <col min="7" max="7" width="9.7265625" customWidth="1"/>
    <col min="8" max="8" width="10.453125" customWidth="1"/>
    <col min="9" max="9" width="15.26953125" customWidth="1"/>
    <col min="10" max="10" width="19.26953125" customWidth="1"/>
    <col min="11" max="11" width="15" customWidth="1"/>
  </cols>
  <sheetData>
    <row r="1" spans="1:19" ht="22.9" customHeight="1" x14ac:dyDescent="0.35">
      <c r="D1" s="668"/>
      <c r="E1" s="668"/>
      <c r="H1" s="36"/>
      <c r="J1" s="782" t="s">
        <v>65</v>
      </c>
      <c r="K1" s="782"/>
    </row>
    <row r="2" spans="1:19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9" ht="18" x14ac:dyDescent="0.4">
      <c r="A3" s="844" t="s">
        <v>740</v>
      </c>
      <c r="B3" s="844"/>
      <c r="C3" s="844"/>
      <c r="D3" s="844"/>
      <c r="E3" s="844"/>
      <c r="F3" s="844"/>
      <c r="G3" s="844"/>
      <c r="H3" s="844"/>
      <c r="I3" s="844"/>
      <c r="J3" s="844"/>
    </row>
    <row r="4" spans="1:19" ht="10.5" customHeight="1" x14ac:dyDescent="0.25"/>
    <row r="5" spans="1:19" s="15" customFormat="1" ht="15.75" customHeight="1" x14ac:dyDescent="0.25">
      <c r="A5" s="945" t="s">
        <v>432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369"/>
    </row>
    <row r="6" spans="1:19" s="15" customFormat="1" ht="15.7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9" s="15" customFormat="1" ht="13" x14ac:dyDescent="0.3">
      <c r="A7" s="695" t="s">
        <v>894</v>
      </c>
      <c r="B7" s="695"/>
      <c r="I7" s="871" t="s">
        <v>978</v>
      </c>
      <c r="J7" s="871"/>
      <c r="K7" s="871"/>
    </row>
    <row r="8" spans="1:19" s="13" customFormat="1" ht="15.5" hidden="1" x14ac:dyDescent="0.35">
      <c r="C8" s="818" t="s">
        <v>12</v>
      </c>
      <c r="D8" s="818"/>
      <c r="E8" s="818"/>
      <c r="F8" s="818"/>
      <c r="G8" s="818"/>
      <c r="H8" s="818"/>
      <c r="I8" s="818"/>
      <c r="J8" s="818"/>
    </row>
    <row r="9" spans="1:19" ht="30" customHeight="1" x14ac:dyDescent="0.25">
      <c r="A9" s="857" t="s">
        <v>20</v>
      </c>
      <c r="B9" s="857" t="s">
        <v>33</v>
      </c>
      <c r="C9" s="862" t="s">
        <v>858</v>
      </c>
      <c r="D9" s="864"/>
      <c r="E9" s="862" t="s">
        <v>471</v>
      </c>
      <c r="F9" s="864"/>
      <c r="G9" s="862" t="s">
        <v>35</v>
      </c>
      <c r="H9" s="864"/>
      <c r="I9" s="772" t="s">
        <v>100</v>
      </c>
      <c r="J9" s="772"/>
      <c r="K9" s="857" t="s">
        <v>509</v>
      </c>
      <c r="R9" s="9"/>
      <c r="S9" s="12"/>
    </row>
    <row r="10" spans="1:19" s="14" customFormat="1" ht="46.5" customHeight="1" x14ac:dyDescent="0.3">
      <c r="A10" s="858"/>
      <c r="B10" s="858"/>
      <c r="C10" s="402" t="s">
        <v>36</v>
      </c>
      <c r="D10" s="402" t="s">
        <v>99</v>
      </c>
      <c r="E10" s="402" t="s">
        <v>36</v>
      </c>
      <c r="F10" s="402" t="s">
        <v>99</v>
      </c>
      <c r="G10" s="402" t="s">
        <v>36</v>
      </c>
      <c r="H10" s="402" t="s">
        <v>99</v>
      </c>
      <c r="I10" s="402" t="s">
        <v>129</v>
      </c>
      <c r="J10" s="402" t="s">
        <v>130</v>
      </c>
      <c r="K10" s="858"/>
    </row>
    <row r="11" spans="1:19" ht="13" x14ac:dyDescent="0.3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141">
        <v>11</v>
      </c>
    </row>
    <row r="12" spans="1:19" x14ac:dyDescent="0.25">
      <c r="A12" s="8">
        <v>1</v>
      </c>
      <c r="B12" s="9" t="s">
        <v>897</v>
      </c>
      <c r="C12" s="468">
        <v>384</v>
      </c>
      <c r="D12" s="413">
        <v>19.2</v>
      </c>
      <c r="E12" s="468">
        <v>384</v>
      </c>
      <c r="F12" s="411">
        <v>19.2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x14ac:dyDescent="0.25">
      <c r="A13" s="8">
        <v>2</v>
      </c>
      <c r="B13" s="9" t="s">
        <v>898</v>
      </c>
      <c r="C13" s="468">
        <v>358</v>
      </c>
      <c r="D13" s="413">
        <v>17.899999999999999</v>
      </c>
      <c r="E13" s="468">
        <v>358</v>
      </c>
      <c r="F13" s="411">
        <v>17.899999999999999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x14ac:dyDescent="0.25">
      <c r="A14" s="8">
        <v>3</v>
      </c>
      <c r="B14" s="9" t="s">
        <v>910</v>
      </c>
      <c r="C14" s="468">
        <v>88</v>
      </c>
      <c r="D14" s="413">
        <v>4.3999999999999995</v>
      </c>
      <c r="E14" s="468">
        <v>88</v>
      </c>
      <c r="F14" s="411">
        <v>4.3999999999999995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x14ac:dyDescent="0.25">
      <c r="A15" s="8">
        <v>4</v>
      </c>
      <c r="B15" s="9" t="s">
        <v>899</v>
      </c>
      <c r="C15" s="468">
        <v>238</v>
      </c>
      <c r="D15" s="413">
        <v>11.899999999999999</v>
      </c>
      <c r="E15" s="468">
        <v>238</v>
      </c>
      <c r="F15" s="411">
        <v>11.899999999999999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x14ac:dyDescent="0.25">
      <c r="A16" s="8">
        <v>5</v>
      </c>
      <c r="B16" s="9" t="s">
        <v>900</v>
      </c>
      <c r="C16" s="468">
        <v>124</v>
      </c>
      <c r="D16" s="413">
        <v>6.1999999999999993</v>
      </c>
      <c r="E16" s="468">
        <v>124</v>
      </c>
      <c r="F16" s="411">
        <v>6.1999999999999993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x14ac:dyDescent="0.25">
      <c r="A17" s="8">
        <v>6</v>
      </c>
      <c r="B17" s="9" t="s">
        <v>901</v>
      </c>
      <c r="C17" s="468">
        <v>221</v>
      </c>
      <c r="D17" s="413">
        <v>11.049999999999999</v>
      </c>
      <c r="E17" s="468">
        <v>221</v>
      </c>
      <c r="F17" s="411">
        <v>11.049999999999999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8">
        <v>7</v>
      </c>
      <c r="B18" s="9" t="s">
        <v>902</v>
      </c>
      <c r="C18" s="468">
        <v>184</v>
      </c>
      <c r="D18" s="413">
        <v>9.1999999999999993</v>
      </c>
      <c r="E18" s="468">
        <v>184</v>
      </c>
      <c r="F18" s="411">
        <v>9.1999999999999993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x14ac:dyDescent="0.25">
      <c r="A19" s="8">
        <v>8</v>
      </c>
      <c r="B19" s="9" t="s">
        <v>903</v>
      </c>
      <c r="C19" s="468">
        <v>115</v>
      </c>
      <c r="D19" s="413">
        <v>5.7499999999999991</v>
      </c>
      <c r="E19" s="468">
        <v>115</v>
      </c>
      <c r="F19" s="411">
        <v>5.7499999999999991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x14ac:dyDescent="0.25">
      <c r="A20" s="8">
        <v>9</v>
      </c>
      <c r="B20" s="9" t="s">
        <v>904</v>
      </c>
      <c r="C20" s="468">
        <v>318</v>
      </c>
      <c r="D20" s="413">
        <v>15.899999999999999</v>
      </c>
      <c r="E20" s="468">
        <v>318</v>
      </c>
      <c r="F20" s="411">
        <v>15.899999999999999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x14ac:dyDescent="0.25">
      <c r="A21" s="8">
        <v>10</v>
      </c>
      <c r="B21" s="9" t="s">
        <v>905</v>
      </c>
      <c r="C21" s="468">
        <v>404</v>
      </c>
      <c r="D21" s="413">
        <v>20.2</v>
      </c>
      <c r="E21" s="468">
        <v>404</v>
      </c>
      <c r="F21" s="411">
        <v>20.2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x14ac:dyDescent="0.25">
      <c r="A22" s="8">
        <v>11</v>
      </c>
      <c r="B22" s="9" t="s">
        <v>906</v>
      </c>
      <c r="C22" s="468">
        <v>259</v>
      </c>
      <c r="D22" s="413">
        <v>12.95</v>
      </c>
      <c r="E22" s="468">
        <v>259</v>
      </c>
      <c r="F22" s="411">
        <v>12.95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x14ac:dyDescent="0.25">
      <c r="A23" s="8">
        <v>12</v>
      </c>
      <c r="B23" s="9" t="s">
        <v>907</v>
      </c>
      <c r="C23" s="468">
        <v>132</v>
      </c>
      <c r="D23" s="413">
        <v>6.6</v>
      </c>
      <c r="E23" s="468">
        <v>132</v>
      </c>
      <c r="F23" s="411">
        <v>6.6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x14ac:dyDescent="0.25">
      <c r="A24" s="8">
        <v>13</v>
      </c>
      <c r="B24" s="9" t="s">
        <v>908</v>
      </c>
      <c r="C24" s="468">
        <v>369</v>
      </c>
      <c r="D24" s="413">
        <v>18.45</v>
      </c>
      <c r="E24" s="468">
        <v>369</v>
      </c>
      <c r="F24" s="411">
        <v>18.45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x14ac:dyDescent="0.25">
      <c r="A25" s="8">
        <v>14</v>
      </c>
      <c r="B25" s="9" t="s">
        <v>909</v>
      </c>
      <c r="C25" s="468">
        <v>114</v>
      </c>
      <c r="D25" s="413">
        <v>5.6999999999999993</v>
      </c>
      <c r="E25" s="468">
        <v>114</v>
      </c>
      <c r="F25" s="411">
        <v>5.6999999999999993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12" customFormat="1" x14ac:dyDescent="0.25">
      <c r="A26" s="8">
        <v>15</v>
      </c>
      <c r="B26" s="9" t="s">
        <v>911</v>
      </c>
      <c r="C26" s="468">
        <v>212</v>
      </c>
      <c r="D26" s="413">
        <v>10.6</v>
      </c>
      <c r="E26" s="468">
        <v>212</v>
      </c>
      <c r="F26" s="411">
        <v>10.6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12" customFormat="1" x14ac:dyDescent="0.25">
      <c r="A27" s="8">
        <v>16</v>
      </c>
      <c r="B27" s="9" t="s">
        <v>912</v>
      </c>
      <c r="C27" s="468">
        <v>119</v>
      </c>
      <c r="D27" s="413">
        <v>5.9499999999999993</v>
      </c>
      <c r="E27" s="468">
        <v>119</v>
      </c>
      <c r="F27" s="411">
        <v>5.9499999999999993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12" customFormat="1" ht="13" x14ac:dyDescent="0.3">
      <c r="A28" s="8"/>
      <c r="B28" s="9" t="s">
        <v>15</v>
      </c>
      <c r="C28" s="469">
        <f>SUM(C12:C27)</f>
        <v>3639</v>
      </c>
      <c r="D28" s="444">
        <v>181.95</v>
      </c>
      <c r="E28" s="469">
        <f>SUM(E12:E27)</f>
        <v>3639</v>
      </c>
      <c r="F28" s="470">
        <v>181.95</v>
      </c>
      <c r="G28" s="400">
        <v>0</v>
      </c>
      <c r="H28" s="400">
        <v>0</v>
      </c>
      <c r="I28" s="400">
        <v>0</v>
      </c>
      <c r="J28" s="400">
        <v>0</v>
      </c>
      <c r="K28" s="400">
        <v>0</v>
      </c>
    </row>
    <row r="29" spans="1:11" s="12" customFormat="1" x14ac:dyDescent="0.25"/>
    <row r="30" spans="1:11" s="12" customFormat="1" x14ac:dyDescent="0.25">
      <c r="A30" s="10" t="s">
        <v>37</v>
      </c>
    </row>
    <row r="31" spans="1:11" s="12" customFormat="1" x14ac:dyDescent="0.25">
      <c r="A31" s="10"/>
    </row>
    <row r="32" spans="1:11" s="12" customFormat="1" x14ac:dyDescent="0.25">
      <c r="A32" s="10"/>
    </row>
    <row r="33" spans="1:16" ht="15.75" customHeight="1" x14ac:dyDescent="0.25">
      <c r="C33" s="946"/>
      <c r="D33" s="946"/>
      <c r="E33" s="946"/>
      <c r="F33" s="946"/>
    </row>
    <row r="34" spans="1:16" s="15" customFormat="1" ht="13.9" customHeight="1" x14ac:dyDescent="0.25">
      <c r="A34" s="367"/>
      <c r="B34" s="358"/>
      <c r="C34" s="358"/>
      <c r="D34" s="358"/>
      <c r="E34" s="358"/>
      <c r="F34" s="358"/>
      <c r="G34" s="358"/>
      <c r="H34" s="358"/>
      <c r="I34" s="358"/>
      <c r="J34" s="358"/>
      <c r="K34" s="76"/>
      <c r="L34" s="76"/>
      <c r="M34" s="76"/>
      <c r="N34" s="76"/>
      <c r="O34" s="76"/>
      <c r="P34" s="76"/>
    </row>
    <row r="35" spans="1:16" s="15" customFormat="1" ht="13.15" customHeight="1" x14ac:dyDescent="0.2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76"/>
      <c r="L35" s="76"/>
      <c r="M35" s="76"/>
      <c r="N35" s="76"/>
      <c r="O35" s="76"/>
      <c r="P35" s="76"/>
    </row>
    <row r="36" spans="1:16" s="15" customFormat="1" ht="13.15" customHeight="1" x14ac:dyDescent="0.3">
      <c r="A36" s="358"/>
      <c r="B36" s="358"/>
      <c r="C36" s="667" t="s">
        <v>895</v>
      </c>
      <c r="D36" s="667"/>
      <c r="E36" s="358"/>
      <c r="F36" s="358"/>
      <c r="G36" s="358"/>
      <c r="H36" s="660" t="s">
        <v>956</v>
      </c>
      <c r="I36" s="660"/>
      <c r="J36" s="660"/>
      <c r="K36" s="660"/>
      <c r="L36" s="76"/>
      <c r="M36" s="76"/>
      <c r="N36" s="76"/>
      <c r="O36" s="76"/>
      <c r="P36" s="76"/>
    </row>
    <row r="37" spans="1:16" s="15" customFormat="1" ht="13" x14ac:dyDescent="0.3">
      <c r="A37" s="14" t="s">
        <v>18</v>
      </c>
      <c r="B37" s="14"/>
      <c r="C37" s="667" t="s">
        <v>918</v>
      </c>
      <c r="D37" s="667"/>
      <c r="E37" s="14"/>
      <c r="F37" s="14"/>
      <c r="H37" s="660" t="s">
        <v>957</v>
      </c>
      <c r="I37" s="660"/>
      <c r="J37" s="660"/>
      <c r="K37" s="660"/>
    </row>
    <row r="38" spans="1:16" s="15" customFormat="1" ht="13" x14ac:dyDescent="0.3">
      <c r="A38" s="14"/>
      <c r="C38" s="668" t="s">
        <v>896</v>
      </c>
      <c r="D38" s="668"/>
      <c r="H38" s="660" t="s">
        <v>958</v>
      </c>
      <c r="I38" s="660"/>
      <c r="J38" s="660"/>
      <c r="K38" s="660"/>
    </row>
    <row r="39" spans="1:16" x14ac:dyDescent="0.25">
      <c r="A39" s="379"/>
      <c r="B39" s="379"/>
      <c r="C39" s="379"/>
      <c r="D39" s="379"/>
      <c r="E39" s="379"/>
      <c r="F39" s="379"/>
      <c r="G39" s="379"/>
      <c r="H39" s="379"/>
      <c r="I39" s="379"/>
      <c r="J39" s="379"/>
    </row>
  </sheetData>
  <mergeCells count="22">
    <mergeCell ref="H37:K37"/>
    <mergeCell ref="B9:B10"/>
    <mergeCell ref="E9:F9"/>
    <mergeCell ref="G9:H9"/>
    <mergeCell ref="C33:F33"/>
    <mergeCell ref="C36:D36"/>
    <mergeCell ref="H38:K38"/>
    <mergeCell ref="C37:D37"/>
    <mergeCell ref="C38:D38"/>
    <mergeCell ref="J1:K1"/>
    <mergeCell ref="I9:J9"/>
    <mergeCell ref="D1:E1"/>
    <mergeCell ref="A2:J2"/>
    <mergeCell ref="A3:J3"/>
    <mergeCell ref="C9:D9"/>
    <mergeCell ref="K9:K10"/>
    <mergeCell ref="A7:B7"/>
    <mergeCell ref="A5:K5"/>
    <mergeCell ref="I7:K7"/>
    <mergeCell ref="C8:J8"/>
    <mergeCell ref="A9:A10"/>
    <mergeCell ref="H36:K36"/>
  </mergeCells>
  <phoneticPr fontId="0" type="noConversion"/>
  <printOptions horizontalCentered="1"/>
  <pageMargins left="0.70866141732283472" right="0.70866141732283472" top="0.87" bottom="0" header="0.9" footer="0.31496062992125984"/>
  <pageSetup paperSize="9" scale="8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37"/>
  <sheetViews>
    <sheetView view="pageBreakPreview" topLeftCell="A2" zoomScale="90" zoomScaleSheetLayoutView="90" workbookViewId="0">
      <selection activeCell="M22" sqref="M22"/>
    </sheetView>
  </sheetViews>
  <sheetFormatPr defaultRowHeight="12.5" x14ac:dyDescent="0.25"/>
  <cols>
    <col min="1" max="1" width="6.54296875" customWidth="1"/>
    <col min="2" max="2" width="19" customWidth="1"/>
    <col min="3" max="3" width="16.26953125" customWidth="1"/>
    <col min="4" max="4" width="14.1796875" customWidth="1"/>
    <col min="5" max="5" width="9.26953125" customWidth="1"/>
    <col min="6" max="6" width="13.54296875" customWidth="1"/>
    <col min="7" max="7" width="9.7265625" customWidth="1"/>
    <col min="8" max="8" width="10.453125" customWidth="1"/>
    <col min="9" max="9" width="15.26953125" customWidth="1"/>
    <col min="10" max="10" width="19.26953125" customWidth="1"/>
    <col min="11" max="11" width="15" customWidth="1"/>
  </cols>
  <sheetData>
    <row r="1" spans="1:19" ht="14.25" customHeight="1" x14ac:dyDescent="0.35">
      <c r="D1" s="668"/>
      <c r="E1" s="668"/>
      <c r="H1" s="36"/>
      <c r="J1" s="782" t="s">
        <v>472</v>
      </c>
      <c r="K1" s="782"/>
    </row>
    <row r="2" spans="1:19" ht="15.5" x14ac:dyDescent="0.35">
      <c r="A2" s="818" t="s">
        <v>0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9" ht="18" x14ac:dyDescent="0.4">
      <c r="A3" s="844" t="s">
        <v>740</v>
      </c>
      <c r="B3" s="844"/>
      <c r="C3" s="844"/>
      <c r="D3" s="844"/>
      <c r="E3" s="844"/>
      <c r="F3" s="844"/>
      <c r="G3" s="844"/>
      <c r="H3" s="844"/>
      <c r="I3" s="844"/>
      <c r="J3" s="844"/>
    </row>
    <row r="4" spans="1:19" ht="10.5" customHeight="1" x14ac:dyDescent="0.25"/>
    <row r="5" spans="1:19" s="15" customFormat="1" ht="15.75" customHeight="1" x14ac:dyDescent="0.25">
      <c r="A5" s="947" t="s">
        <v>482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383"/>
    </row>
    <row r="6" spans="1:19" s="15" customFormat="1" ht="15.7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9" s="15" customFormat="1" ht="13" x14ac:dyDescent="0.3">
      <c r="A7" s="695" t="s">
        <v>894</v>
      </c>
      <c r="B7" s="695"/>
      <c r="I7" s="871" t="s">
        <v>978</v>
      </c>
      <c r="J7" s="871"/>
      <c r="K7" s="871"/>
    </row>
    <row r="8" spans="1:19" s="13" customFormat="1" ht="15.5" hidden="1" x14ac:dyDescent="0.35">
      <c r="C8" s="818" t="s">
        <v>12</v>
      </c>
      <c r="D8" s="818"/>
      <c r="E8" s="818"/>
      <c r="F8" s="818"/>
      <c r="G8" s="818"/>
      <c r="H8" s="818"/>
      <c r="I8" s="818"/>
      <c r="J8" s="818"/>
    </row>
    <row r="9" spans="1:19" ht="24" customHeight="1" x14ac:dyDescent="0.25">
      <c r="A9" s="780" t="s">
        <v>20</v>
      </c>
      <c r="B9" s="780" t="s">
        <v>33</v>
      </c>
      <c r="C9" s="670" t="s">
        <v>859</v>
      </c>
      <c r="D9" s="671"/>
      <c r="E9" s="670" t="s">
        <v>471</v>
      </c>
      <c r="F9" s="671"/>
      <c r="G9" s="670" t="s">
        <v>35</v>
      </c>
      <c r="H9" s="671"/>
      <c r="I9" s="689" t="s">
        <v>100</v>
      </c>
      <c r="J9" s="689"/>
      <c r="K9" s="780" t="s">
        <v>509</v>
      </c>
      <c r="R9" s="9"/>
      <c r="S9" s="12"/>
    </row>
    <row r="10" spans="1:19" s="14" customFormat="1" ht="39" customHeight="1" x14ac:dyDescent="0.3">
      <c r="A10" s="781"/>
      <c r="B10" s="781"/>
      <c r="C10" s="5" t="s">
        <v>36</v>
      </c>
      <c r="D10" s="401" t="s">
        <v>945</v>
      </c>
      <c r="E10" s="5" t="s">
        <v>36</v>
      </c>
      <c r="F10" s="401" t="s">
        <v>946</v>
      </c>
      <c r="G10" s="5" t="s">
        <v>36</v>
      </c>
      <c r="H10" s="5" t="s">
        <v>99</v>
      </c>
      <c r="I10" s="5" t="s">
        <v>129</v>
      </c>
      <c r="J10" s="5" t="s">
        <v>130</v>
      </c>
      <c r="K10" s="781"/>
    </row>
    <row r="11" spans="1:19" ht="13" x14ac:dyDescent="0.3">
      <c r="A11" s="292">
        <v>1</v>
      </c>
      <c r="B11" s="292">
        <v>2</v>
      </c>
      <c r="C11" s="292">
        <v>3</v>
      </c>
      <c r="D11" s="292">
        <v>4</v>
      </c>
      <c r="E11" s="292">
        <v>5</v>
      </c>
      <c r="F11" s="292">
        <v>6</v>
      </c>
      <c r="G11" s="292">
        <v>7</v>
      </c>
      <c r="H11" s="292">
        <v>8</v>
      </c>
      <c r="I11" s="292">
        <v>9</v>
      </c>
      <c r="J11" s="292">
        <v>10</v>
      </c>
      <c r="K11" s="292">
        <v>11</v>
      </c>
    </row>
    <row r="12" spans="1:19" x14ac:dyDescent="0.25">
      <c r="A12" s="8">
        <v>1</v>
      </c>
      <c r="B12" s="9" t="s">
        <v>897</v>
      </c>
      <c r="C12" s="468">
        <v>186</v>
      </c>
      <c r="D12" s="471">
        <v>9.2999999999999989</v>
      </c>
      <c r="E12" s="468">
        <v>186</v>
      </c>
      <c r="F12" s="471">
        <v>9.2999999999999989</v>
      </c>
      <c r="G12" s="461">
        <v>0</v>
      </c>
      <c r="H12" s="461">
        <v>0</v>
      </c>
      <c r="I12" s="461">
        <f>C12-E12-G12</f>
        <v>0</v>
      </c>
      <c r="J12" s="472">
        <f>D12-F12-H12</f>
        <v>0</v>
      </c>
      <c r="K12" s="461">
        <v>0</v>
      </c>
    </row>
    <row r="13" spans="1:19" x14ac:dyDescent="0.25">
      <c r="A13" s="8">
        <v>2</v>
      </c>
      <c r="B13" s="9" t="s">
        <v>898</v>
      </c>
      <c r="C13" s="468">
        <v>123</v>
      </c>
      <c r="D13" s="471">
        <v>6.1499999999999995</v>
      </c>
      <c r="E13" s="468">
        <v>123</v>
      </c>
      <c r="F13" s="471">
        <v>6.1499999999999995</v>
      </c>
      <c r="G13" s="461">
        <v>0</v>
      </c>
      <c r="H13" s="461">
        <v>0</v>
      </c>
      <c r="I13" s="461">
        <f t="shared" ref="I13:J27" si="0">C13-E13-G13</f>
        <v>0</v>
      </c>
      <c r="J13" s="472">
        <f t="shared" si="0"/>
        <v>0</v>
      </c>
      <c r="K13" s="461">
        <v>0</v>
      </c>
    </row>
    <row r="14" spans="1:19" x14ac:dyDescent="0.25">
      <c r="A14" s="8">
        <v>3</v>
      </c>
      <c r="B14" s="9" t="s">
        <v>910</v>
      </c>
      <c r="C14" s="468">
        <v>35</v>
      </c>
      <c r="D14" s="471">
        <v>1.7499999999999998</v>
      </c>
      <c r="E14" s="468">
        <v>35</v>
      </c>
      <c r="F14" s="471">
        <v>1.7499999999999998</v>
      </c>
      <c r="G14" s="461">
        <v>0</v>
      </c>
      <c r="H14" s="461">
        <v>0</v>
      </c>
      <c r="I14" s="461">
        <f t="shared" si="0"/>
        <v>0</v>
      </c>
      <c r="J14" s="472">
        <f t="shared" si="0"/>
        <v>0</v>
      </c>
      <c r="K14" s="461">
        <v>0</v>
      </c>
    </row>
    <row r="15" spans="1:19" x14ac:dyDescent="0.25">
      <c r="A15" s="8">
        <v>4</v>
      </c>
      <c r="B15" s="9" t="s">
        <v>899</v>
      </c>
      <c r="C15" s="468">
        <v>83</v>
      </c>
      <c r="D15" s="471">
        <v>4.1499999999999995</v>
      </c>
      <c r="E15" s="468">
        <v>83</v>
      </c>
      <c r="F15" s="471">
        <v>4.1499999999999995</v>
      </c>
      <c r="G15" s="461">
        <v>0</v>
      </c>
      <c r="H15" s="461">
        <v>0</v>
      </c>
      <c r="I15" s="461">
        <f t="shared" si="0"/>
        <v>0</v>
      </c>
      <c r="J15" s="472">
        <f t="shared" si="0"/>
        <v>0</v>
      </c>
      <c r="K15" s="461">
        <v>0</v>
      </c>
    </row>
    <row r="16" spans="1:19" x14ac:dyDescent="0.25">
      <c r="A16" s="8">
        <v>5</v>
      </c>
      <c r="B16" s="9" t="s">
        <v>900</v>
      </c>
      <c r="C16" s="468">
        <v>50</v>
      </c>
      <c r="D16" s="471">
        <v>2.5</v>
      </c>
      <c r="E16" s="468">
        <v>50</v>
      </c>
      <c r="F16" s="471">
        <v>2.5</v>
      </c>
      <c r="G16" s="461">
        <v>0</v>
      </c>
      <c r="H16" s="461">
        <v>0</v>
      </c>
      <c r="I16" s="461">
        <f t="shared" si="0"/>
        <v>0</v>
      </c>
      <c r="J16" s="472">
        <f t="shared" si="0"/>
        <v>0</v>
      </c>
      <c r="K16" s="461">
        <v>0</v>
      </c>
    </row>
    <row r="17" spans="1:16" x14ac:dyDescent="0.25">
      <c r="A17" s="8">
        <v>6</v>
      </c>
      <c r="B17" s="9" t="s">
        <v>901</v>
      </c>
      <c r="C17" s="468">
        <v>88</v>
      </c>
      <c r="D17" s="471">
        <v>4.3999999999999995</v>
      </c>
      <c r="E17" s="468">
        <v>88</v>
      </c>
      <c r="F17" s="471">
        <v>4.3999999999999995</v>
      </c>
      <c r="G17" s="461">
        <v>0</v>
      </c>
      <c r="H17" s="461">
        <v>0</v>
      </c>
      <c r="I17" s="461">
        <f t="shared" si="0"/>
        <v>0</v>
      </c>
      <c r="J17" s="472">
        <f t="shared" si="0"/>
        <v>0</v>
      </c>
      <c r="K17" s="461">
        <v>0</v>
      </c>
    </row>
    <row r="18" spans="1:16" x14ac:dyDescent="0.25">
      <c r="A18" s="8">
        <v>7</v>
      </c>
      <c r="B18" s="9" t="s">
        <v>902</v>
      </c>
      <c r="C18" s="468">
        <v>74</v>
      </c>
      <c r="D18" s="471">
        <v>3.6999999999999997</v>
      </c>
      <c r="E18" s="468">
        <v>74</v>
      </c>
      <c r="F18" s="471">
        <v>3.6999999999999997</v>
      </c>
      <c r="G18" s="461">
        <v>0</v>
      </c>
      <c r="H18" s="461">
        <v>0</v>
      </c>
      <c r="I18" s="461">
        <f t="shared" si="0"/>
        <v>0</v>
      </c>
      <c r="J18" s="472">
        <f t="shared" si="0"/>
        <v>0</v>
      </c>
      <c r="K18" s="461">
        <v>0</v>
      </c>
    </row>
    <row r="19" spans="1:16" x14ac:dyDescent="0.25">
      <c r="A19" s="8">
        <v>8</v>
      </c>
      <c r="B19" s="9" t="s">
        <v>903</v>
      </c>
      <c r="C19" s="468">
        <v>46</v>
      </c>
      <c r="D19" s="471">
        <v>2.2999999999999998</v>
      </c>
      <c r="E19" s="468">
        <v>46</v>
      </c>
      <c r="F19" s="471">
        <v>2.2999999999999998</v>
      </c>
      <c r="G19" s="461">
        <v>0</v>
      </c>
      <c r="H19" s="461">
        <v>0</v>
      </c>
      <c r="I19" s="461">
        <f t="shared" si="0"/>
        <v>0</v>
      </c>
      <c r="J19" s="472">
        <f t="shared" si="0"/>
        <v>0</v>
      </c>
      <c r="K19" s="461">
        <v>0</v>
      </c>
    </row>
    <row r="20" spans="1:16" x14ac:dyDescent="0.25">
      <c r="A20" s="8">
        <v>9</v>
      </c>
      <c r="B20" s="9" t="s">
        <v>904</v>
      </c>
      <c r="C20" s="468">
        <v>127</v>
      </c>
      <c r="D20" s="471">
        <v>6.3499999999999988</v>
      </c>
      <c r="E20" s="468">
        <v>127</v>
      </c>
      <c r="F20" s="471">
        <v>6.3499999999999988</v>
      </c>
      <c r="G20" s="461">
        <v>0</v>
      </c>
      <c r="H20" s="461">
        <v>0</v>
      </c>
      <c r="I20" s="461">
        <f t="shared" si="0"/>
        <v>0</v>
      </c>
      <c r="J20" s="472">
        <f t="shared" si="0"/>
        <v>0</v>
      </c>
      <c r="K20" s="461">
        <v>0</v>
      </c>
    </row>
    <row r="21" spans="1:16" x14ac:dyDescent="0.25">
      <c r="A21" s="8">
        <v>10</v>
      </c>
      <c r="B21" s="9" t="s">
        <v>905</v>
      </c>
      <c r="C21" s="468">
        <v>162</v>
      </c>
      <c r="D21" s="471">
        <v>8.1</v>
      </c>
      <c r="E21" s="468">
        <v>162</v>
      </c>
      <c r="F21" s="471">
        <v>8.1</v>
      </c>
      <c r="G21" s="461">
        <v>0</v>
      </c>
      <c r="H21" s="461">
        <v>0</v>
      </c>
      <c r="I21" s="461">
        <f t="shared" si="0"/>
        <v>0</v>
      </c>
      <c r="J21" s="472">
        <f t="shared" si="0"/>
        <v>0</v>
      </c>
      <c r="K21" s="461">
        <v>0</v>
      </c>
    </row>
    <row r="22" spans="1:16" x14ac:dyDescent="0.25">
      <c r="A22" s="8">
        <v>11</v>
      </c>
      <c r="B22" s="9" t="s">
        <v>906</v>
      </c>
      <c r="C22" s="468">
        <v>104</v>
      </c>
      <c r="D22" s="471">
        <v>5.2</v>
      </c>
      <c r="E22" s="468">
        <v>104</v>
      </c>
      <c r="F22" s="471">
        <v>5.2</v>
      </c>
      <c r="G22" s="461">
        <v>0</v>
      </c>
      <c r="H22" s="461">
        <v>0</v>
      </c>
      <c r="I22" s="461">
        <f t="shared" si="0"/>
        <v>0</v>
      </c>
      <c r="J22" s="472">
        <f t="shared" si="0"/>
        <v>0</v>
      </c>
      <c r="K22" s="461">
        <v>0</v>
      </c>
    </row>
    <row r="23" spans="1:16" x14ac:dyDescent="0.25">
      <c r="A23" s="8">
        <v>12</v>
      </c>
      <c r="B23" s="9" t="s">
        <v>907</v>
      </c>
      <c r="C23" s="468">
        <v>53</v>
      </c>
      <c r="D23" s="471">
        <v>2.6499999999999995</v>
      </c>
      <c r="E23" s="468">
        <v>53</v>
      </c>
      <c r="F23" s="471">
        <v>2.6499999999999995</v>
      </c>
      <c r="G23" s="461">
        <v>0</v>
      </c>
      <c r="H23" s="461">
        <v>0</v>
      </c>
      <c r="I23" s="461">
        <f t="shared" si="0"/>
        <v>0</v>
      </c>
      <c r="J23" s="472">
        <f t="shared" si="0"/>
        <v>0</v>
      </c>
      <c r="K23" s="461">
        <v>0</v>
      </c>
    </row>
    <row r="24" spans="1:16" x14ac:dyDescent="0.25">
      <c r="A24" s="8">
        <v>13</v>
      </c>
      <c r="B24" s="9" t="s">
        <v>908</v>
      </c>
      <c r="C24" s="468">
        <v>148</v>
      </c>
      <c r="D24" s="471">
        <v>7.3999999999999995</v>
      </c>
      <c r="E24" s="468">
        <v>148</v>
      </c>
      <c r="F24" s="471">
        <v>7.3999999999999995</v>
      </c>
      <c r="G24" s="461">
        <v>0</v>
      </c>
      <c r="H24" s="461">
        <v>0</v>
      </c>
      <c r="I24" s="461">
        <f t="shared" si="0"/>
        <v>0</v>
      </c>
      <c r="J24" s="472">
        <f t="shared" si="0"/>
        <v>0</v>
      </c>
      <c r="K24" s="461">
        <v>0</v>
      </c>
    </row>
    <row r="25" spans="1:16" x14ac:dyDescent="0.25">
      <c r="A25" s="8">
        <v>14</v>
      </c>
      <c r="B25" s="9" t="s">
        <v>909</v>
      </c>
      <c r="C25" s="468">
        <v>46</v>
      </c>
      <c r="D25" s="471">
        <v>2.2999999999999998</v>
      </c>
      <c r="E25" s="468">
        <v>46</v>
      </c>
      <c r="F25" s="471">
        <v>2.2999999999999998</v>
      </c>
      <c r="G25" s="461">
        <v>0</v>
      </c>
      <c r="H25" s="461">
        <v>0</v>
      </c>
      <c r="I25" s="461">
        <f t="shared" si="0"/>
        <v>0</v>
      </c>
      <c r="J25" s="472">
        <f t="shared" si="0"/>
        <v>0</v>
      </c>
      <c r="K25" s="461">
        <v>0</v>
      </c>
    </row>
    <row r="26" spans="1:16" s="12" customFormat="1" x14ac:dyDescent="0.25">
      <c r="A26" s="8">
        <v>15</v>
      </c>
      <c r="B26" s="9" t="s">
        <v>911</v>
      </c>
      <c r="C26" s="468">
        <v>85</v>
      </c>
      <c r="D26" s="471">
        <v>4.2499999999999991</v>
      </c>
      <c r="E26" s="468">
        <v>85</v>
      </c>
      <c r="F26" s="471">
        <v>4.2499999999999991</v>
      </c>
      <c r="G26" s="461">
        <v>0</v>
      </c>
      <c r="H26" s="461">
        <v>0</v>
      </c>
      <c r="I26" s="461">
        <f t="shared" si="0"/>
        <v>0</v>
      </c>
      <c r="J26" s="472">
        <f t="shared" si="0"/>
        <v>0</v>
      </c>
      <c r="K26" s="461">
        <v>0</v>
      </c>
    </row>
    <row r="27" spans="1:16" s="12" customFormat="1" x14ac:dyDescent="0.25">
      <c r="A27" s="8">
        <v>16</v>
      </c>
      <c r="B27" s="9" t="s">
        <v>912</v>
      </c>
      <c r="C27" s="468">
        <v>47</v>
      </c>
      <c r="D27" s="471">
        <v>2.3499999999999996</v>
      </c>
      <c r="E27" s="468">
        <v>47</v>
      </c>
      <c r="F27" s="471">
        <v>2.3499999999999996</v>
      </c>
      <c r="G27" s="461">
        <v>0</v>
      </c>
      <c r="H27" s="461">
        <v>0</v>
      </c>
      <c r="I27" s="461">
        <f t="shared" si="0"/>
        <v>0</v>
      </c>
      <c r="J27" s="472">
        <f t="shared" si="0"/>
        <v>0</v>
      </c>
      <c r="K27" s="461">
        <v>0</v>
      </c>
    </row>
    <row r="28" spans="1:16" s="26" customFormat="1" ht="13" x14ac:dyDescent="0.3">
      <c r="A28" s="400"/>
      <c r="B28" s="25" t="s">
        <v>15</v>
      </c>
      <c r="C28" s="25">
        <f t="shared" ref="C28:K28" si="1">SUM(C12:C27)</f>
        <v>1457</v>
      </c>
      <c r="D28" s="430">
        <f t="shared" si="1"/>
        <v>72.849999999999994</v>
      </c>
      <c r="E28" s="25">
        <f t="shared" si="1"/>
        <v>1457</v>
      </c>
      <c r="F28" s="430">
        <f t="shared" si="1"/>
        <v>72.849999999999994</v>
      </c>
      <c r="G28" s="466">
        <f t="shared" si="1"/>
        <v>0</v>
      </c>
      <c r="H28" s="466">
        <f t="shared" si="1"/>
        <v>0</v>
      </c>
      <c r="I28" s="466">
        <f t="shared" si="1"/>
        <v>0</v>
      </c>
      <c r="J28" s="473">
        <f t="shared" si="1"/>
        <v>0</v>
      </c>
      <c r="K28" s="466">
        <f t="shared" si="1"/>
        <v>0</v>
      </c>
    </row>
    <row r="29" spans="1:16" s="12" customFormat="1" x14ac:dyDescent="0.25"/>
    <row r="30" spans="1:16" s="12" customFormat="1" x14ac:dyDescent="0.25">
      <c r="A30" s="10" t="s">
        <v>37</v>
      </c>
    </row>
    <row r="31" spans="1:16" ht="15.75" customHeight="1" x14ac:dyDescent="0.25">
      <c r="C31" s="946"/>
      <c r="D31" s="946"/>
      <c r="E31" s="946"/>
      <c r="F31" s="946"/>
    </row>
    <row r="32" spans="1:16" s="15" customFormat="1" ht="13.9" customHeight="1" x14ac:dyDescent="0.25">
      <c r="A32" s="367"/>
      <c r="B32" s="358"/>
      <c r="C32" s="358"/>
      <c r="D32" s="358"/>
      <c r="E32" s="358"/>
      <c r="F32" s="358"/>
      <c r="G32" s="358"/>
      <c r="H32" s="358"/>
      <c r="I32" s="358"/>
      <c r="J32" s="358"/>
      <c r="K32" s="76"/>
      <c r="L32" s="76"/>
      <c r="M32" s="76"/>
      <c r="N32" s="76"/>
      <c r="O32" s="76"/>
      <c r="P32" s="76"/>
    </row>
    <row r="33" spans="1:16" s="15" customFormat="1" ht="13.15" customHeight="1" x14ac:dyDescent="0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76"/>
      <c r="L33" s="76"/>
      <c r="M33" s="76"/>
      <c r="N33" s="76"/>
      <c r="O33" s="76"/>
      <c r="P33" s="76"/>
    </row>
    <row r="34" spans="1:16" s="15" customFormat="1" ht="13.15" customHeight="1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76"/>
      <c r="L34" s="76"/>
      <c r="M34" s="76"/>
      <c r="N34" s="76"/>
      <c r="O34" s="76"/>
      <c r="P34" s="76"/>
    </row>
    <row r="35" spans="1:16" s="15" customFormat="1" ht="13" x14ac:dyDescent="0.3">
      <c r="A35" s="14" t="s">
        <v>18</v>
      </c>
      <c r="B35" s="14"/>
      <c r="C35" s="667" t="s">
        <v>895</v>
      </c>
      <c r="D35" s="667"/>
      <c r="E35" s="14"/>
      <c r="F35" s="14"/>
      <c r="H35" s="660" t="s">
        <v>956</v>
      </c>
      <c r="I35" s="660"/>
      <c r="J35" s="660"/>
      <c r="K35" s="660"/>
    </row>
    <row r="36" spans="1:16" s="15" customFormat="1" ht="13" x14ac:dyDescent="0.3">
      <c r="A36" s="14"/>
      <c r="C36" s="667" t="s">
        <v>918</v>
      </c>
      <c r="D36" s="667"/>
      <c r="H36" s="660" t="s">
        <v>957</v>
      </c>
      <c r="I36" s="660"/>
      <c r="J36" s="660"/>
      <c r="K36" s="660"/>
    </row>
    <row r="37" spans="1:16" ht="13" x14ac:dyDescent="0.3">
      <c r="A37" s="379"/>
      <c r="B37" s="379"/>
      <c r="C37" s="668" t="s">
        <v>896</v>
      </c>
      <c r="D37" s="668"/>
      <c r="E37" s="379"/>
      <c r="F37" s="379"/>
      <c r="G37" s="379"/>
      <c r="H37" s="660" t="s">
        <v>958</v>
      </c>
      <c r="I37" s="660"/>
      <c r="J37" s="660"/>
      <c r="K37" s="660"/>
    </row>
  </sheetData>
  <mergeCells count="22">
    <mergeCell ref="K9:K10"/>
    <mergeCell ref="C31:F31"/>
    <mergeCell ref="C35:D35"/>
    <mergeCell ref="C36:D36"/>
    <mergeCell ref="C37:D37"/>
    <mergeCell ref="H35:K35"/>
    <mergeCell ref="H36:K36"/>
    <mergeCell ref="H37:K37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K5"/>
  </mergeCells>
  <printOptions horizontalCentered="1"/>
  <pageMargins left="0.70866141732283472" right="0.70866141732283472" top="0.89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6"/>
  <sheetViews>
    <sheetView view="pageBreakPreview" topLeftCell="A26" zoomScale="86" zoomScaleNormal="80" zoomScaleSheetLayoutView="86" workbookViewId="0">
      <selection activeCell="J53" sqref="J53"/>
    </sheetView>
  </sheetViews>
  <sheetFormatPr defaultColWidth="9.1796875" defaultRowHeight="13" x14ac:dyDescent="0.3"/>
  <cols>
    <col min="1" max="1" width="9.26953125" style="14" customWidth="1"/>
    <col min="2" max="3" width="8.54296875" style="14" customWidth="1"/>
    <col min="4" max="4" width="12" style="14" customWidth="1"/>
    <col min="5" max="5" width="8.54296875" style="14" customWidth="1"/>
    <col min="6" max="6" width="9.54296875" style="14" customWidth="1"/>
    <col min="7" max="7" width="8.54296875" style="14" customWidth="1"/>
    <col min="8" max="8" width="11.7265625" style="14" customWidth="1"/>
    <col min="9" max="15" width="8.54296875" style="14" customWidth="1"/>
    <col min="16" max="16" width="8.453125" style="14" customWidth="1"/>
    <col min="17" max="19" width="8.54296875" style="14" customWidth="1"/>
    <col min="20" max="16384" width="9.1796875" style="14"/>
  </cols>
  <sheetData>
    <row r="1" spans="1:19" x14ac:dyDescent="0.3">
      <c r="A1" s="14" t="s">
        <v>10</v>
      </c>
      <c r="H1" s="668"/>
      <c r="I1" s="668"/>
      <c r="R1" s="691" t="s">
        <v>52</v>
      </c>
      <c r="S1" s="691"/>
    </row>
    <row r="2" spans="1:19" s="13" customFormat="1" ht="15.5" x14ac:dyDescent="0.35">
      <c r="A2" s="692" t="s">
        <v>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</row>
    <row r="3" spans="1:19" s="13" customFormat="1" ht="20.25" customHeight="1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</row>
    <row r="5" spans="1:19" s="13" customFormat="1" ht="15.5" x14ac:dyDescent="0.35">
      <c r="A5" s="694" t="s">
        <v>789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</row>
    <row r="6" spans="1:19" x14ac:dyDescent="0.3">
      <c r="A6" s="695" t="s">
        <v>894</v>
      </c>
      <c r="B6" s="695"/>
    </row>
    <row r="7" spans="1:19" x14ac:dyDescent="0.3">
      <c r="A7" s="695" t="s">
        <v>162</v>
      </c>
      <c r="B7" s="695"/>
      <c r="C7" s="695"/>
      <c r="D7" s="695"/>
      <c r="E7" s="695"/>
      <c r="F7" s="695"/>
      <c r="G7" s="695"/>
      <c r="H7" s="695"/>
      <c r="I7" s="695"/>
      <c r="R7" s="26"/>
      <c r="S7" s="26"/>
    </row>
    <row r="9" spans="1:19" ht="18" customHeight="1" x14ac:dyDescent="0.3">
      <c r="A9" s="5"/>
      <c r="B9" s="689" t="s">
        <v>39</v>
      </c>
      <c r="C9" s="689"/>
      <c r="D9" s="689" t="s">
        <v>40</v>
      </c>
      <c r="E9" s="689"/>
      <c r="F9" s="689" t="s">
        <v>41</v>
      </c>
      <c r="G9" s="689"/>
      <c r="H9" s="696" t="s">
        <v>42</v>
      </c>
      <c r="I9" s="696"/>
      <c r="J9" s="689" t="s">
        <v>43</v>
      </c>
      <c r="K9" s="689"/>
      <c r="L9" s="22" t="s">
        <v>15</v>
      </c>
    </row>
    <row r="10" spans="1:19" s="61" customFormat="1" ht="13.5" customHeight="1" x14ac:dyDescent="0.3">
      <c r="A10" s="63">
        <v>1</v>
      </c>
      <c r="B10" s="669">
        <v>2</v>
      </c>
      <c r="C10" s="669"/>
      <c r="D10" s="669">
        <v>3</v>
      </c>
      <c r="E10" s="669"/>
      <c r="F10" s="669">
        <v>4</v>
      </c>
      <c r="G10" s="669"/>
      <c r="H10" s="669">
        <v>5</v>
      </c>
      <c r="I10" s="669"/>
      <c r="J10" s="669">
        <v>6</v>
      </c>
      <c r="K10" s="669"/>
      <c r="L10" s="63">
        <v>7</v>
      </c>
    </row>
    <row r="11" spans="1:19" x14ac:dyDescent="0.3">
      <c r="A11" s="3" t="s">
        <v>44</v>
      </c>
      <c r="B11" s="697">
        <v>4</v>
      </c>
      <c r="C11" s="697"/>
      <c r="D11" s="697">
        <v>141</v>
      </c>
      <c r="E11" s="697"/>
      <c r="F11" s="697">
        <v>13</v>
      </c>
      <c r="G11" s="697"/>
      <c r="H11" s="697">
        <v>4</v>
      </c>
      <c r="I11" s="697"/>
      <c r="J11" s="697">
        <v>66</v>
      </c>
      <c r="K11" s="697"/>
      <c r="L11" s="16">
        <f>SUM(B11:K11)</f>
        <v>228</v>
      </c>
    </row>
    <row r="12" spans="1:19" x14ac:dyDescent="0.3">
      <c r="A12" s="3" t="s">
        <v>45</v>
      </c>
      <c r="B12" s="697">
        <v>175</v>
      </c>
      <c r="C12" s="697"/>
      <c r="D12" s="697">
        <v>3686</v>
      </c>
      <c r="E12" s="697"/>
      <c r="F12" s="697">
        <v>478</v>
      </c>
      <c r="G12" s="697"/>
      <c r="H12" s="697">
        <v>157</v>
      </c>
      <c r="I12" s="697"/>
      <c r="J12" s="697">
        <v>1553</v>
      </c>
      <c r="K12" s="697"/>
      <c r="L12" s="375">
        <f>SUM(B12:K12)</f>
        <v>6049</v>
      </c>
    </row>
    <row r="13" spans="1:19" x14ac:dyDescent="0.3">
      <c r="A13" s="3" t="s">
        <v>15</v>
      </c>
      <c r="B13" s="666">
        <f>SUM(B11:B12)</f>
        <v>179</v>
      </c>
      <c r="C13" s="666"/>
      <c r="D13" s="666">
        <f>SUM(D11:D12)</f>
        <v>3827</v>
      </c>
      <c r="E13" s="666"/>
      <c r="F13" s="666">
        <f>SUM(F11:F12)</f>
        <v>491</v>
      </c>
      <c r="G13" s="666"/>
      <c r="H13" s="666">
        <f>SUM(H11:H12)</f>
        <v>161</v>
      </c>
      <c r="I13" s="666"/>
      <c r="J13" s="666">
        <f>SUM(J11:J12)</f>
        <v>1619</v>
      </c>
      <c r="K13" s="666"/>
      <c r="L13" s="3">
        <f>SUM(B13:K13)</f>
        <v>6277</v>
      </c>
    </row>
    <row r="14" spans="1:19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x14ac:dyDescent="0.3">
      <c r="A15" s="685" t="s">
        <v>423</v>
      </c>
      <c r="B15" s="685"/>
      <c r="C15" s="685"/>
      <c r="D15" s="685"/>
      <c r="E15" s="685"/>
      <c r="F15" s="685"/>
      <c r="G15" s="685"/>
      <c r="H15" s="11"/>
      <c r="I15" s="11"/>
      <c r="J15" s="11"/>
      <c r="K15" s="11"/>
      <c r="L15" s="11"/>
    </row>
    <row r="16" spans="1:19" ht="12.75" customHeight="1" x14ac:dyDescent="0.3">
      <c r="A16" s="687" t="s">
        <v>170</v>
      </c>
      <c r="B16" s="688"/>
      <c r="C16" s="686" t="s">
        <v>196</v>
      </c>
      <c r="D16" s="686"/>
      <c r="E16" s="3" t="s">
        <v>15</v>
      </c>
      <c r="I16" s="11"/>
      <c r="J16" s="11"/>
      <c r="K16" s="11"/>
      <c r="L16" s="11"/>
    </row>
    <row r="17" spans="1:25" x14ac:dyDescent="0.3">
      <c r="A17" s="664">
        <v>900</v>
      </c>
      <c r="B17" s="665"/>
      <c r="C17" s="664">
        <v>100</v>
      </c>
      <c r="D17" s="665"/>
      <c r="E17" s="3">
        <f>SUM(A17:D17)</f>
        <v>1000</v>
      </c>
      <c r="I17" s="11"/>
      <c r="J17" s="11"/>
      <c r="K17" s="11"/>
      <c r="L17" s="11"/>
    </row>
    <row r="18" spans="1:25" x14ac:dyDescent="0.3">
      <c r="A18" s="664"/>
      <c r="B18" s="665"/>
      <c r="C18" s="664"/>
      <c r="D18" s="665"/>
      <c r="E18" s="3"/>
      <c r="I18" s="11"/>
      <c r="J18" s="11"/>
      <c r="K18" s="11"/>
      <c r="L18" s="11"/>
    </row>
    <row r="19" spans="1:25" x14ac:dyDescent="0.3">
      <c r="A19" s="267"/>
      <c r="B19" s="267"/>
      <c r="C19" s="267"/>
      <c r="D19" s="267"/>
      <c r="E19" s="267"/>
      <c r="F19" s="267"/>
      <c r="G19" s="267"/>
      <c r="H19" s="11"/>
      <c r="I19" s="11"/>
      <c r="J19" s="11"/>
      <c r="K19" s="11"/>
      <c r="L19" s="11"/>
    </row>
    <row r="21" spans="1:25" ht="19.149999999999999" customHeight="1" x14ac:dyDescent="0.3">
      <c r="A21" s="690" t="s">
        <v>163</v>
      </c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</row>
    <row r="22" spans="1:25" x14ac:dyDescent="0.3">
      <c r="A22" s="689" t="s">
        <v>20</v>
      </c>
      <c r="B22" s="689" t="s">
        <v>46</v>
      </c>
      <c r="C22" s="689"/>
      <c r="D22" s="689"/>
      <c r="E22" s="698" t="s">
        <v>21</v>
      </c>
      <c r="F22" s="698"/>
      <c r="G22" s="698"/>
      <c r="H22" s="698"/>
      <c r="I22" s="698"/>
      <c r="J22" s="698"/>
      <c r="K22" s="698"/>
      <c r="L22" s="698"/>
      <c r="M22" s="666" t="s">
        <v>22</v>
      </c>
      <c r="N22" s="666"/>
      <c r="O22" s="666"/>
      <c r="P22" s="666"/>
      <c r="Q22" s="666"/>
      <c r="R22" s="666"/>
      <c r="S22" s="666"/>
      <c r="T22" s="666"/>
    </row>
    <row r="23" spans="1:25" ht="33.75" customHeight="1" x14ac:dyDescent="0.3">
      <c r="A23" s="689"/>
      <c r="B23" s="689"/>
      <c r="C23" s="689"/>
      <c r="D23" s="689"/>
      <c r="E23" s="670" t="s">
        <v>126</v>
      </c>
      <c r="F23" s="671"/>
      <c r="G23" s="670" t="s">
        <v>164</v>
      </c>
      <c r="H23" s="671"/>
      <c r="I23" s="689" t="s">
        <v>47</v>
      </c>
      <c r="J23" s="689"/>
      <c r="K23" s="670" t="s">
        <v>89</v>
      </c>
      <c r="L23" s="671"/>
      <c r="M23" s="670" t="s">
        <v>90</v>
      </c>
      <c r="N23" s="671"/>
      <c r="O23" s="670" t="s">
        <v>164</v>
      </c>
      <c r="P23" s="671"/>
      <c r="Q23" s="689" t="s">
        <v>47</v>
      </c>
      <c r="R23" s="689"/>
      <c r="S23" s="689" t="s">
        <v>89</v>
      </c>
      <c r="T23" s="689"/>
    </row>
    <row r="24" spans="1:25" s="61" customFormat="1" ht="15.75" customHeight="1" x14ac:dyDescent="0.3">
      <c r="A24" s="63">
        <v>1</v>
      </c>
      <c r="B24" s="682">
        <v>2</v>
      </c>
      <c r="C24" s="684"/>
      <c r="D24" s="683"/>
      <c r="E24" s="682">
        <v>3</v>
      </c>
      <c r="F24" s="683"/>
      <c r="G24" s="682">
        <v>4</v>
      </c>
      <c r="H24" s="683"/>
      <c r="I24" s="669">
        <v>5</v>
      </c>
      <c r="J24" s="669"/>
      <c r="K24" s="669">
        <v>6</v>
      </c>
      <c r="L24" s="669"/>
      <c r="M24" s="682">
        <v>3</v>
      </c>
      <c r="N24" s="683"/>
      <c r="O24" s="682">
        <v>4</v>
      </c>
      <c r="P24" s="683"/>
      <c r="Q24" s="669">
        <v>5</v>
      </c>
      <c r="R24" s="669"/>
      <c r="S24" s="669">
        <v>6</v>
      </c>
      <c r="T24" s="669"/>
    </row>
    <row r="25" spans="1:25" ht="27.75" customHeight="1" x14ac:dyDescent="0.3">
      <c r="A25" s="60">
        <v>1</v>
      </c>
      <c r="B25" s="679" t="s">
        <v>481</v>
      </c>
      <c r="C25" s="680"/>
      <c r="D25" s="681"/>
      <c r="E25" s="662">
        <v>100</v>
      </c>
      <c r="F25" s="663"/>
      <c r="G25" s="674" t="s">
        <v>350</v>
      </c>
      <c r="H25" s="675"/>
      <c r="I25" s="661">
        <v>310</v>
      </c>
      <c r="J25" s="661"/>
      <c r="K25" s="661">
        <v>5</v>
      </c>
      <c r="L25" s="661"/>
      <c r="M25" s="662">
        <v>150</v>
      </c>
      <c r="N25" s="663"/>
      <c r="O25" s="674" t="s">
        <v>350</v>
      </c>
      <c r="P25" s="675"/>
      <c r="Q25" s="661">
        <v>490</v>
      </c>
      <c r="R25" s="661"/>
      <c r="S25" s="661">
        <v>8</v>
      </c>
      <c r="T25" s="661"/>
    </row>
    <row r="26" spans="1:25" x14ac:dyDescent="0.3">
      <c r="A26" s="60">
        <v>2</v>
      </c>
      <c r="B26" s="676" t="s">
        <v>48</v>
      </c>
      <c r="C26" s="677"/>
      <c r="D26" s="678"/>
      <c r="E26" s="662">
        <v>20</v>
      </c>
      <c r="F26" s="663"/>
      <c r="G26" s="672">
        <v>1.6</v>
      </c>
      <c r="H26" s="673"/>
      <c r="I26" s="661">
        <v>70</v>
      </c>
      <c r="J26" s="661"/>
      <c r="K26" s="661">
        <v>7</v>
      </c>
      <c r="L26" s="661"/>
      <c r="M26" s="662">
        <v>30</v>
      </c>
      <c r="N26" s="663"/>
      <c r="O26" s="672">
        <v>2.37</v>
      </c>
      <c r="P26" s="673"/>
      <c r="Q26" s="661">
        <v>105</v>
      </c>
      <c r="R26" s="661"/>
      <c r="S26" s="661">
        <v>12</v>
      </c>
      <c r="T26" s="661"/>
      <c r="U26" s="407">
        <f>120/1000*20</f>
        <v>2.4</v>
      </c>
      <c r="V26" s="407">
        <f>4.48/4.35*G26</f>
        <v>1.6478160919540235</v>
      </c>
      <c r="W26" s="407">
        <f>6.71/6.51*O26</f>
        <v>2.4428110599078341</v>
      </c>
      <c r="X26" s="407">
        <v>1.5963218390804601</v>
      </c>
      <c r="Y26" s="407">
        <v>2.3706605222734254</v>
      </c>
    </row>
    <row r="27" spans="1:25" x14ac:dyDescent="0.3">
      <c r="A27" s="60">
        <v>3</v>
      </c>
      <c r="B27" s="676" t="s">
        <v>165</v>
      </c>
      <c r="C27" s="677"/>
      <c r="D27" s="678"/>
      <c r="E27" s="662">
        <v>50</v>
      </c>
      <c r="F27" s="663"/>
      <c r="G27" s="672">
        <v>1</v>
      </c>
      <c r="H27" s="673"/>
      <c r="I27" s="661">
        <v>25</v>
      </c>
      <c r="J27" s="661"/>
      <c r="K27" s="661">
        <v>0</v>
      </c>
      <c r="L27" s="661"/>
      <c r="M27" s="662">
        <v>75</v>
      </c>
      <c r="N27" s="663"/>
      <c r="O27" s="662">
        <v>1.64</v>
      </c>
      <c r="P27" s="663"/>
      <c r="Q27" s="661">
        <v>37.5</v>
      </c>
      <c r="R27" s="661"/>
      <c r="S27" s="661">
        <v>0</v>
      </c>
      <c r="T27" s="661"/>
      <c r="U27" s="407">
        <f>40/1000*50</f>
        <v>2</v>
      </c>
      <c r="V27" s="407">
        <f t="shared" ref="V27:V31" si="0">4.48/4.35*G27</f>
        <v>1.0298850574712646</v>
      </c>
      <c r="W27" s="407">
        <f t="shared" ref="W27:W31" si="1">6.71/6.51*O27</f>
        <v>1.6903840245775728</v>
      </c>
      <c r="X27" s="407">
        <v>0.99898850574712661</v>
      </c>
      <c r="Y27" s="407">
        <v>1.525468509984639</v>
      </c>
    </row>
    <row r="28" spans="1:25" x14ac:dyDescent="0.3">
      <c r="A28" s="60">
        <v>4</v>
      </c>
      <c r="B28" s="676" t="s">
        <v>49</v>
      </c>
      <c r="C28" s="677"/>
      <c r="D28" s="678"/>
      <c r="E28" s="662">
        <v>5</v>
      </c>
      <c r="F28" s="663"/>
      <c r="G28" s="662">
        <v>0.56999999999999995</v>
      </c>
      <c r="H28" s="663"/>
      <c r="I28" s="661">
        <v>45</v>
      </c>
      <c r="J28" s="661"/>
      <c r="K28" s="661">
        <v>0</v>
      </c>
      <c r="L28" s="661"/>
      <c r="M28" s="662">
        <v>7.5</v>
      </c>
      <c r="N28" s="663"/>
      <c r="O28" s="662">
        <v>0.88</v>
      </c>
      <c r="P28" s="663"/>
      <c r="Q28" s="661">
        <v>67.5</v>
      </c>
      <c r="R28" s="661"/>
      <c r="S28" s="661">
        <v>0</v>
      </c>
      <c r="T28" s="661"/>
      <c r="U28" s="407">
        <f>120/1000*5</f>
        <v>0.6</v>
      </c>
      <c r="V28" s="407">
        <f t="shared" si="0"/>
        <v>0.5870344827586208</v>
      </c>
      <c r="W28" s="407">
        <f t="shared" si="1"/>
        <v>0.9070353302611367</v>
      </c>
      <c r="X28" s="407">
        <v>0.56643678160919553</v>
      </c>
      <c r="Y28" s="407">
        <v>0.87611367127496154</v>
      </c>
    </row>
    <row r="29" spans="1:25" x14ac:dyDescent="0.3">
      <c r="A29" s="60">
        <v>5</v>
      </c>
      <c r="B29" s="676" t="s">
        <v>50</v>
      </c>
      <c r="C29" s="677"/>
      <c r="D29" s="678"/>
      <c r="E29" s="662" t="s">
        <v>919</v>
      </c>
      <c r="F29" s="663"/>
      <c r="G29" s="672">
        <v>0.3</v>
      </c>
      <c r="H29" s="673"/>
      <c r="I29" s="661">
        <v>0</v>
      </c>
      <c r="J29" s="661"/>
      <c r="K29" s="661">
        <v>0</v>
      </c>
      <c r="L29" s="661"/>
      <c r="M29" s="662" t="s">
        <v>919</v>
      </c>
      <c r="N29" s="663"/>
      <c r="O29" s="662">
        <v>0.56000000000000005</v>
      </c>
      <c r="P29" s="663"/>
      <c r="Q29" s="661">
        <v>0</v>
      </c>
      <c r="R29" s="661"/>
      <c r="S29" s="661">
        <v>0</v>
      </c>
      <c r="T29" s="661"/>
      <c r="U29" s="407">
        <f>20/1000*5+0.1</f>
        <v>0.2</v>
      </c>
      <c r="V29" s="407">
        <f t="shared" si="0"/>
        <v>0.30896551724137938</v>
      </c>
      <c r="W29" s="407">
        <f t="shared" si="1"/>
        <v>0.57720430107526888</v>
      </c>
      <c r="X29" s="407">
        <v>0.18537931034482763</v>
      </c>
      <c r="Y29" s="407">
        <v>0.25768049155145928</v>
      </c>
    </row>
    <row r="30" spans="1:25" x14ac:dyDescent="0.3">
      <c r="A30" s="60">
        <v>6</v>
      </c>
      <c r="B30" s="676" t="s">
        <v>51</v>
      </c>
      <c r="C30" s="677"/>
      <c r="D30" s="678"/>
      <c r="E30" s="662">
        <v>0</v>
      </c>
      <c r="F30" s="663"/>
      <c r="G30" s="672">
        <v>1.5</v>
      </c>
      <c r="H30" s="673"/>
      <c r="I30" s="661">
        <v>0</v>
      </c>
      <c r="J30" s="661"/>
      <c r="K30" s="661">
        <v>0</v>
      </c>
      <c r="L30" s="661"/>
      <c r="M30" s="662">
        <v>0</v>
      </c>
      <c r="N30" s="663"/>
      <c r="O30" s="662">
        <v>2</v>
      </c>
      <c r="P30" s="663"/>
      <c r="Q30" s="661">
        <v>0</v>
      </c>
      <c r="R30" s="661"/>
      <c r="S30" s="661">
        <v>0</v>
      </c>
      <c r="T30" s="661"/>
      <c r="U30" s="407">
        <f>260/4000*60</f>
        <v>3.9000000000000004</v>
      </c>
      <c r="V30" s="407">
        <f t="shared" si="0"/>
        <v>1.544827586206897</v>
      </c>
      <c r="W30" s="407">
        <f t="shared" si="1"/>
        <v>2.0614439324116742</v>
      </c>
      <c r="X30" s="407">
        <v>1.1328735632183911</v>
      </c>
      <c r="Y30" s="407">
        <v>1.6800768049155144</v>
      </c>
    </row>
    <row r="31" spans="1:25" x14ac:dyDescent="0.3">
      <c r="A31" s="60">
        <v>7</v>
      </c>
      <c r="B31" s="709" t="s">
        <v>166</v>
      </c>
      <c r="C31" s="709"/>
      <c r="D31" s="709"/>
      <c r="E31" s="661">
        <v>0</v>
      </c>
      <c r="F31" s="661"/>
      <c r="G31" s="713">
        <v>0</v>
      </c>
      <c r="H31" s="713"/>
      <c r="I31" s="661">
        <v>0</v>
      </c>
      <c r="J31" s="661"/>
      <c r="K31" s="661">
        <v>0</v>
      </c>
      <c r="L31" s="661"/>
      <c r="M31" s="661">
        <v>0</v>
      </c>
      <c r="N31" s="661"/>
      <c r="O31" s="713">
        <v>0</v>
      </c>
      <c r="P31" s="713"/>
      <c r="Q31" s="661">
        <v>0</v>
      </c>
      <c r="R31" s="661"/>
      <c r="S31" s="661">
        <v>0</v>
      </c>
      <c r="T31" s="661"/>
      <c r="V31" s="407">
        <f t="shared" si="0"/>
        <v>0</v>
      </c>
      <c r="W31" s="407">
        <f t="shared" si="1"/>
        <v>0</v>
      </c>
      <c r="X31" s="407">
        <v>0</v>
      </c>
      <c r="Y31" s="407">
        <v>0</v>
      </c>
    </row>
    <row r="32" spans="1:25" x14ac:dyDescent="0.3">
      <c r="A32" s="60"/>
      <c r="B32" s="689" t="s">
        <v>15</v>
      </c>
      <c r="C32" s="689"/>
      <c r="D32" s="689"/>
      <c r="E32" s="699"/>
      <c r="F32" s="699"/>
      <c r="G32" s="712">
        <f>SUM(G25:G31)</f>
        <v>4.97</v>
      </c>
      <c r="H32" s="699"/>
      <c r="I32" s="699">
        <f>SUM(I25:I31)</f>
        <v>450</v>
      </c>
      <c r="J32" s="699"/>
      <c r="K32" s="699">
        <f>SUM(K25:K31)</f>
        <v>12</v>
      </c>
      <c r="L32" s="699"/>
      <c r="M32" s="699"/>
      <c r="N32" s="699"/>
      <c r="O32" s="712">
        <f>SUM(O25:O31)</f>
        <v>7.4499999999999993</v>
      </c>
      <c r="P32" s="699"/>
      <c r="Q32" s="699">
        <f>SUM(Q25:Q31)</f>
        <v>700</v>
      </c>
      <c r="R32" s="699"/>
      <c r="S32" s="699">
        <f>SUM(S25:S31)</f>
        <v>20</v>
      </c>
      <c r="T32" s="699"/>
      <c r="U32" s="407">
        <f>SUM(U26:U31)</f>
        <v>9.1000000000000014</v>
      </c>
      <c r="V32" s="407">
        <f>SUM(V26:V31)</f>
        <v>5.1185287356321849</v>
      </c>
      <c r="W32" s="407">
        <f>SUM(W26:W31)</f>
        <v>7.6788786482334874</v>
      </c>
      <c r="X32" s="407">
        <f>SUM(X26:X31)</f>
        <v>4.4800000000000004</v>
      </c>
      <c r="Y32" s="407">
        <f>SUM(Y26:Y31)</f>
        <v>6.71</v>
      </c>
    </row>
    <row r="33" spans="1:25" x14ac:dyDescent="0.3">
      <c r="A33" s="110"/>
      <c r="B33" s="111"/>
      <c r="C33" s="111"/>
      <c r="D33" s="1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X33" s="407"/>
      <c r="Y33" s="407"/>
    </row>
    <row r="34" spans="1:25" ht="12.75" customHeight="1" x14ac:dyDescent="0.3">
      <c r="A34" s="270" t="s">
        <v>403</v>
      </c>
      <c r="B34" s="715" t="s">
        <v>457</v>
      </c>
      <c r="C34" s="715"/>
      <c r="D34" s="715"/>
      <c r="E34" s="715"/>
      <c r="F34" s="715"/>
      <c r="G34" s="715"/>
      <c r="H34" s="7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5" x14ac:dyDescent="0.3">
      <c r="A35" s="270"/>
      <c r="B35" s="111"/>
      <c r="C35" s="111"/>
      <c r="D35" s="1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4">
        <f>U32/10*9</f>
        <v>8.1900000000000013</v>
      </c>
    </row>
    <row r="36" spans="1:25" s="26" customFormat="1" ht="17.25" customHeight="1" x14ac:dyDescent="0.3">
      <c r="A36" s="2" t="s">
        <v>20</v>
      </c>
      <c r="B36" s="700" t="s">
        <v>404</v>
      </c>
      <c r="C36" s="701"/>
      <c r="D36" s="702"/>
      <c r="E36" s="670" t="s">
        <v>21</v>
      </c>
      <c r="F36" s="707"/>
      <c r="G36" s="707"/>
      <c r="H36" s="707"/>
      <c r="I36" s="707"/>
      <c r="J36" s="671"/>
      <c r="K36" s="666" t="s">
        <v>22</v>
      </c>
      <c r="L36" s="666"/>
      <c r="M36" s="666"/>
      <c r="N36" s="666"/>
      <c r="O36" s="666"/>
      <c r="P36" s="666"/>
      <c r="Q36" s="711"/>
      <c r="R36" s="711"/>
      <c r="S36" s="711"/>
      <c r="T36" s="711"/>
      <c r="U36" s="26">
        <f>U32*1/10</f>
        <v>0.91000000000000014</v>
      </c>
    </row>
    <row r="37" spans="1:25" x14ac:dyDescent="0.3">
      <c r="A37" s="4"/>
      <c r="B37" s="703"/>
      <c r="C37" s="704"/>
      <c r="D37" s="705"/>
      <c r="E37" s="664" t="s">
        <v>420</v>
      </c>
      <c r="F37" s="665"/>
      <c r="G37" s="664" t="s">
        <v>421</v>
      </c>
      <c r="H37" s="665"/>
      <c r="I37" s="664" t="s">
        <v>422</v>
      </c>
      <c r="J37" s="665"/>
      <c r="K37" s="666" t="s">
        <v>420</v>
      </c>
      <c r="L37" s="666"/>
      <c r="M37" s="666" t="s">
        <v>421</v>
      </c>
      <c r="N37" s="666"/>
      <c r="O37" s="666" t="s">
        <v>422</v>
      </c>
      <c r="P37" s="666"/>
      <c r="Q37" s="11"/>
      <c r="R37" s="11"/>
      <c r="S37" s="11"/>
      <c r="T37" s="11"/>
      <c r="U37" s="14">
        <f>SUM(U35:U36)</f>
        <v>9.1000000000000014</v>
      </c>
    </row>
    <row r="38" spans="1:25" x14ac:dyDescent="0.3">
      <c r="A38" s="60">
        <v>1</v>
      </c>
      <c r="B38" s="664" t="s">
        <v>947</v>
      </c>
      <c r="C38" s="706"/>
      <c r="D38" s="665"/>
      <c r="E38" s="664">
        <v>0</v>
      </c>
      <c r="F38" s="665"/>
      <c r="G38" s="664">
        <v>0</v>
      </c>
      <c r="H38" s="665"/>
      <c r="I38" s="664">
        <v>0</v>
      </c>
      <c r="J38" s="665"/>
      <c r="K38" s="664">
        <v>0</v>
      </c>
      <c r="L38" s="665"/>
      <c r="M38" s="664">
        <v>0</v>
      </c>
      <c r="N38" s="665"/>
      <c r="O38" s="664">
        <v>0</v>
      </c>
      <c r="P38" s="665"/>
      <c r="Q38" s="11"/>
      <c r="R38" s="11"/>
      <c r="S38" s="11"/>
      <c r="T38" s="11"/>
    </row>
    <row r="39" spans="1:25" x14ac:dyDescent="0.3">
      <c r="A39" s="60">
        <v>2</v>
      </c>
      <c r="B39" s="664" t="s">
        <v>947</v>
      </c>
      <c r="C39" s="706"/>
      <c r="D39" s="665"/>
      <c r="E39" s="664">
        <v>0</v>
      </c>
      <c r="F39" s="665"/>
      <c r="G39" s="664">
        <v>0</v>
      </c>
      <c r="H39" s="665"/>
      <c r="I39" s="664">
        <v>0</v>
      </c>
      <c r="J39" s="665"/>
      <c r="K39" s="664">
        <v>0</v>
      </c>
      <c r="L39" s="665"/>
      <c r="M39" s="664">
        <v>0</v>
      </c>
      <c r="N39" s="665"/>
      <c r="O39" s="664">
        <v>0</v>
      </c>
      <c r="P39" s="665"/>
      <c r="Q39" s="11"/>
      <c r="R39" s="11"/>
      <c r="S39" s="11"/>
      <c r="T39" s="11"/>
    </row>
    <row r="40" spans="1:25" x14ac:dyDescent="0.3">
      <c r="A40" s="60">
        <v>3</v>
      </c>
      <c r="B40" s="664" t="s">
        <v>947</v>
      </c>
      <c r="C40" s="706"/>
      <c r="D40" s="665"/>
      <c r="E40" s="664">
        <v>0</v>
      </c>
      <c r="F40" s="665"/>
      <c r="G40" s="664">
        <v>0</v>
      </c>
      <c r="H40" s="665"/>
      <c r="I40" s="664">
        <v>0</v>
      </c>
      <c r="J40" s="665"/>
      <c r="K40" s="664">
        <v>0</v>
      </c>
      <c r="L40" s="665"/>
      <c r="M40" s="664">
        <v>0</v>
      </c>
      <c r="N40" s="665"/>
      <c r="O40" s="664">
        <v>0</v>
      </c>
      <c r="P40" s="665"/>
      <c r="Q40" s="11"/>
      <c r="R40" s="11"/>
      <c r="S40" s="11"/>
      <c r="T40" s="11"/>
    </row>
    <row r="41" spans="1:25" x14ac:dyDescent="0.3">
      <c r="A41" s="60">
        <v>4</v>
      </c>
      <c r="B41" s="664" t="s">
        <v>947</v>
      </c>
      <c r="C41" s="706"/>
      <c r="D41" s="665"/>
      <c r="E41" s="664">
        <v>0</v>
      </c>
      <c r="F41" s="665"/>
      <c r="G41" s="664">
        <v>0</v>
      </c>
      <c r="H41" s="665"/>
      <c r="I41" s="664">
        <v>0</v>
      </c>
      <c r="J41" s="665"/>
      <c r="K41" s="664">
        <v>0</v>
      </c>
      <c r="L41" s="665"/>
      <c r="M41" s="664">
        <v>0</v>
      </c>
      <c r="N41" s="665"/>
      <c r="O41" s="664">
        <v>0</v>
      </c>
      <c r="P41" s="665"/>
      <c r="Q41" s="11"/>
      <c r="R41" s="11"/>
      <c r="S41" s="11"/>
      <c r="T41" s="11"/>
    </row>
    <row r="44" spans="1:25" ht="13.9" customHeight="1" x14ac:dyDescent="0.3">
      <c r="A44" s="710" t="s">
        <v>175</v>
      </c>
      <c r="B44" s="710"/>
      <c r="C44" s="710"/>
      <c r="D44" s="710"/>
      <c r="E44" s="710"/>
      <c r="F44" s="710"/>
      <c r="G44" s="710"/>
      <c r="H44" s="710"/>
      <c r="I44" s="710"/>
      <c r="V44" s="14">
        <f>B48*3/2</f>
        <v>12.285</v>
      </c>
    </row>
    <row r="45" spans="1:25" ht="13.9" customHeight="1" x14ac:dyDescent="0.3">
      <c r="A45" s="708" t="s">
        <v>54</v>
      </c>
      <c r="B45" s="708" t="s">
        <v>21</v>
      </c>
      <c r="C45" s="708"/>
      <c r="D45" s="708"/>
      <c r="E45" s="716" t="s">
        <v>22</v>
      </c>
      <c r="F45" s="716"/>
      <c r="G45" s="716"/>
      <c r="H45" s="717" t="s">
        <v>139</v>
      </c>
      <c r="I45"/>
      <c r="V45" s="14">
        <f>C48*3/2</f>
        <v>1.365</v>
      </c>
    </row>
    <row r="46" spans="1:25" ht="14" x14ac:dyDescent="0.3">
      <c r="A46" s="708"/>
      <c r="B46" s="43" t="s">
        <v>167</v>
      </c>
      <c r="C46" s="64" t="s">
        <v>96</v>
      </c>
      <c r="D46" s="43" t="s">
        <v>15</v>
      </c>
      <c r="E46" s="43" t="s">
        <v>167</v>
      </c>
      <c r="F46" s="64" t="s">
        <v>96</v>
      </c>
      <c r="G46" s="43" t="s">
        <v>15</v>
      </c>
      <c r="H46" s="718"/>
      <c r="I46"/>
      <c r="V46" s="14">
        <f>SUM(V44:V45)</f>
        <v>13.65</v>
      </c>
      <c r="W46" s="14">
        <f>V46/9.1</f>
        <v>1.5</v>
      </c>
      <c r="X46" s="500">
        <f>6.71/4.48</f>
        <v>1.497767857142857</v>
      </c>
    </row>
    <row r="47" spans="1:25" ht="14" x14ac:dyDescent="0.3">
      <c r="A47" s="25" t="s">
        <v>844</v>
      </c>
      <c r="B47" s="501">
        <v>4.47</v>
      </c>
      <c r="C47" s="45">
        <v>0.5</v>
      </c>
      <c r="D47" s="45">
        <f>B47+C47</f>
        <v>4.97</v>
      </c>
      <c r="E47" s="45">
        <v>6.7</v>
      </c>
      <c r="F47" s="46">
        <v>0.75</v>
      </c>
      <c r="G47" s="46">
        <f>E47+F47</f>
        <v>7.45</v>
      </c>
      <c r="H47" s="658" t="s">
        <v>966</v>
      </c>
      <c r="I47"/>
    </row>
    <row r="48" spans="1:25" ht="14" x14ac:dyDescent="0.3">
      <c r="A48" s="502" t="s">
        <v>741</v>
      </c>
      <c r="B48" s="503">
        <v>8.19</v>
      </c>
      <c r="C48" s="503">
        <v>0.91</v>
      </c>
      <c r="D48" s="503">
        <f>SUM(B48:C48)</f>
        <v>9.1</v>
      </c>
      <c r="E48" s="504">
        <v>12.29</v>
      </c>
      <c r="F48" s="505">
        <v>1.37</v>
      </c>
      <c r="G48" s="505">
        <f>SUM(E48:F48)</f>
        <v>13.66</v>
      </c>
      <c r="H48" s="659"/>
      <c r="I48"/>
    </row>
    <row r="49" spans="1:20" ht="17.25" customHeight="1" x14ac:dyDescent="0.3">
      <c r="A49" s="714" t="s">
        <v>223</v>
      </c>
      <c r="B49" s="714"/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</row>
    <row r="50" spans="1:20" ht="14" x14ac:dyDescent="0.3">
      <c r="A50" s="109"/>
      <c r="B50" s="268"/>
      <c r="C50" s="268"/>
      <c r="D50" s="12"/>
      <c r="E50" s="12"/>
      <c r="F50" s="269"/>
      <c r="G50" s="269"/>
      <c r="H50" s="269"/>
      <c r="I50"/>
    </row>
    <row r="52" spans="1:20" s="15" customFormat="1" ht="12.75" customHeight="1" x14ac:dyDescent="0.3">
      <c r="A52" s="14" t="s">
        <v>11</v>
      </c>
      <c r="B52" s="14"/>
      <c r="C52" s="14"/>
      <c r="D52" s="14"/>
      <c r="E52" s="14"/>
      <c r="F52" s="14"/>
      <c r="G52" s="14"/>
      <c r="I52" s="14"/>
      <c r="O52" s="358"/>
      <c r="P52" s="358"/>
      <c r="Q52" s="358"/>
    </row>
    <row r="53" spans="1:20" s="15" customFormat="1" ht="12.75" customHeight="1" x14ac:dyDescent="0.25">
      <c r="A53" s="358"/>
      <c r="B53" s="358"/>
      <c r="C53" s="358"/>
      <c r="D53" s="358"/>
      <c r="E53" s="667" t="s">
        <v>895</v>
      </c>
      <c r="F53" s="667"/>
      <c r="G53" s="667"/>
      <c r="I53" s="358"/>
      <c r="J53" s="358"/>
      <c r="K53" s="358"/>
      <c r="L53" s="358"/>
      <c r="M53" s="358"/>
    </row>
    <row r="54" spans="1:20" s="15" customFormat="1" ht="13.15" customHeight="1" x14ac:dyDescent="0.3">
      <c r="A54" s="358"/>
      <c r="B54" s="358"/>
      <c r="C54" s="358"/>
      <c r="D54" s="667" t="s">
        <v>918</v>
      </c>
      <c r="E54" s="667"/>
      <c r="F54" s="667"/>
      <c r="G54" s="667"/>
      <c r="H54" s="667"/>
      <c r="I54" s="358"/>
      <c r="J54" s="358"/>
      <c r="K54" s="358"/>
      <c r="L54" s="358"/>
      <c r="M54" s="358"/>
      <c r="O54" s="660" t="s">
        <v>956</v>
      </c>
      <c r="P54" s="660"/>
      <c r="Q54" s="660"/>
      <c r="R54" s="660"/>
      <c r="S54" s="358"/>
    </row>
    <row r="55" spans="1:20" ht="12.75" customHeight="1" x14ac:dyDescent="0.3">
      <c r="D55" s="668" t="s">
        <v>896</v>
      </c>
      <c r="E55" s="668"/>
      <c r="F55" s="668"/>
      <c r="G55" s="668"/>
      <c r="H55" s="668"/>
      <c r="O55" s="660" t="s">
        <v>957</v>
      </c>
      <c r="P55" s="660"/>
      <c r="Q55" s="660"/>
      <c r="R55" s="660"/>
    </row>
    <row r="56" spans="1:20" x14ac:dyDescent="0.3">
      <c r="O56" s="660" t="s">
        <v>958</v>
      </c>
      <c r="P56" s="660"/>
      <c r="Q56" s="660"/>
      <c r="R56" s="660"/>
    </row>
  </sheetData>
  <mergeCells count="186"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E41:F41"/>
    <mergeCell ref="M41:N41"/>
    <mergeCell ref="O41:P41"/>
    <mergeCell ref="O32:P32"/>
    <mergeCell ref="A45:A46"/>
    <mergeCell ref="S29:T29"/>
    <mergeCell ref="M29:N29"/>
    <mergeCell ref="O29:P29"/>
    <mergeCell ref="B31:D31"/>
    <mergeCell ref="E32:F32"/>
    <mergeCell ref="G38:H38"/>
    <mergeCell ref="I38:J38"/>
    <mergeCell ref="E38:F38"/>
    <mergeCell ref="G40:H40"/>
    <mergeCell ref="A44:I44"/>
    <mergeCell ref="K41:L41"/>
    <mergeCell ref="B40:D40"/>
    <mergeCell ref="B41:D41"/>
    <mergeCell ref="I41:J41"/>
    <mergeCell ref="S30:T30"/>
    <mergeCell ref="K32:L32"/>
    <mergeCell ref="E30:F30"/>
    <mergeCell ref="I39:J39"/>
    <mergeCell ref="Q36:R36"/>
    <mergeCell ref="I31:J31"/>
    <mergeCell ref="G32:H32"/>
    <mergeCell ref="G31:H31"/>
    <mergeCell ref="G30:H30"/>
    <mergeCell ref="I30:J30"/>
    <mergeCell ref="M32:N32"/>
    <mergeCell ref="B36:D37"/>
    <mergeCell ref="B39:D39"/>
    <mergeCell ref="Q32:R32"/>
    <mergeCell ref="B30:D30"/>
    <mergeCell ref="E39:F39"/>
    <mergeCell ref="E40:F40"/>
    <mergeCell ref="E36:J36"/>
    <mergeCell ref="G39:H39"/>
    <mergeCell ref="B38:D38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M22:T22"/>
    <mergeCell ref="S23:T23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I23:J23"/>
    <mergeCell ref="O23:P23"/>
    <mergeCell ref="K24:L24"/>
    <mergeCell ref="M23:N23"/>
    <mergeCell ref="K23:L23"/>
    <mergeCell ref="O28:P28"/>
    <mergeCell ref="K28:L28"/>
    <mergeCell ref="Q27:R27"/>
    <mergeCell ref="M27:N27"/>
    <mergeCell ref="B28:D28"/>
    <mergeCell ref="S25:T25"/>
    <mergeCell ref="I29:J29"/>
    <mergeCell ref="O27:P27"/>
    <mergeCell ref="S27:T27"/>
    <mergeCell ref="K29:L29"/>
    <mergeCell ref="M26:N26"/>
    <mergeCell ref="B32:D32"/>
    <mergeCell ref="S28:T28"/>
    <mergeCell ref="G37:H37"/>
    <mergeCell ref="E37:F37"/>
    <mergeCell ref="E26:F26"/>
    <mergeCell ref="G26:H26"/>
    <mergeCell ref="I25:J25"/>
    <mergeCell ref="K25:L25"/>
    <mergeCell ref="Q25:R25"/>
    <mergeCell ref="Q26:R26"/>
    <mergeCell ref="E25:F25"/>
    <mergeCell ref="O26:P26"/>
    <mergeCell ref="K26:L26"/>
    <mergeCell ref="I28:J28"/>
    <mergeCell ref="Q28:R28"/>
    <mergeCell ref="Q29:R29"/>
    <mergeCell ref="M25:N25"/>
    <mergeCell ref="S26:T26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H47:H48"/>
    <mergeCell ref="O54:R54"/>
    <mergeCell ref="O55:R55"/>
    <mergeCell ref="O56:R56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  <mergeCell ref="K37:L37"/>
    <mergeCell ref="G41:H41"/>
    <mergeCell ref="E53:G53"/>
    <mergeCell ref="D54:H54"/>
    <mergeCell ref="D55:H55"/>
  </mergeCells>
  <phoneticPr fontId="0" type="noConversion"/>
  <printOptions horizontalCentered="1"/>
  <pageMargins left="0.48" right="0.70866141732283472" top="0.82" bottom="0" header="0.68" footer="0.19"/>
  <pageSetup paperSize="9" scale="6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34"/>
  <sheetViews>
    <sheetView view="pageBreakPreview" zoomScaleSheetLayoutView="100" workbookViewId="0">
      <selection activeCell="F6" sqref="F6:H6"/>
    </sheetView>
  </sheetViews>
  <sheetFormatPr defaultRowHeight="12.5" x14ac:dyDescent="0.25"/>
  <cols>
    <col min="1" max="1" width="5.7265625" customWidth="1"/>
    <col min="2" max="2" width="14.81640625" customWidth="1"/>
    <col min="3" max="3" width="14.54296875" customWidth="1"/>
    <col min="4" max="4" width="16.54296875" style="296" customWidth="1"/>
    <col min="5" max="8" width="18.453125" style="296" customWidth="1"/>
  </cols>
  <sheetData>
    <row r="1" spans="1:15" ht="13" x14ac:dyDescent="0.3">
      <c r="H1" s="298" t="s">
        <v>511</v>
      </c>
    </row>
    <row r="2" spans="1:15" ht="15.5" x14ac:dyDescent="0.35">
      <c r="A2" s="765" t="s">
        <v>0</v>
      </c>
      <c r="B2" s="765"/>
      <c r="C2" s="765"/>
      <c r="D2" s="765"/>
      <c r="E2" s="765"/>
      <c r="F2" s="765"/>
      <c r="G2" s="765"/>
      <c r="H2" s="765"/>
      <c r="I2" s="232"/>
      <c r="J2" s="232"/>
      <c r="K2" s="232"/>
      <c r="L2" s="232"/>
      <c r="M2" s="232"/>
      <c r="N2" s="232"/>
      <c r="O2" s="232"/>
    </row>
    <row r="3" spans="1:15" ht="20.5" x14ac:dyDescent="0.45">
      <c r="A3" s="764" t="s">
        <v>740</v>
      </c>
      <c r="B3" s="764"/>
      <c r="C3" s="764"/>
      <c r="D3" s="764"/>
      <c r="E3" s="764"/>
      <c r="F3" s="764"/>
      <c r="G3" s="764"/>
      <c r="H3" s="764"/>
      <c r="I3" s="233"/>
      <c r="J3" s="233"/>
      <c r="K3" s="233"/>
      <c r="L3" s="233"/>
      <c r="M3" s="233"/>
      <c r="N3" s="233"/>
      <c r="O3" s="233"/>
    </row>
    <row r="4" spans="1:15" ht="13.5" x14ac:dyDescent="0.35">
      <c r="A4" s="200"/>
      <c r="B4" s="200"/>
      <c r="C4" s="200"/>
      <c r="D4" s="294"/>
      <c r="E4" s="294"/>
      <c r="F4" s="294"/>
      <c r="G4" s="294"/>
      <c r="H4" s="294"/>
      <c r="I4" s="200"/>
      <c r="J4" s="200"/>
      <c r="K4" s="200"/>
      <c r="L4" s="200"/>
      <c r="M4" s="200"/>
      <c r="N4" s="200"/>
      <c r="O4" s="200"/>
    </row>
    <row r="5" spans="1:15" ht="15.5" x14ac:dyDescent="0.35">
      <c r="A5" s="765" t="s">
        <v>510</v>
      </c>
      <c r="B5" s="765"/>
      <c r="C5" s="765"/>
      <c r="D5" s="765"/>
      <c r="E5" s="765"/>
      <c r="F5" s="765"/>
      <c r="G5" s="765"/>
      <c r="H5" s="765"/>
      <c r="I5" s="232"/>
      <c r="J5" s="232"/>
      <c r="K5" s="232"/>
      <c r="L5" s="232"/>
      <c r="M5" s="232"/>
      <c r="N5" s="232"/>
      <c r="O5" s="232"/>
    </row>
    <row r="6" spans="1:15" ht="13.5" x14ac:dyDescent="0.35">
      <c r="A6" s="201" t="s">
        <v>894</v>
      </c>
      <c r="B6" s="201"/>
      <c r="C6" s="200"/>
      <c r="D6" s="294"/>
      <c r="E6" s="294"/>
      <c r="F6" s="812" t="s">
        <v>977</v>
      </c>
      <c r="G6" s="812"/>
      <c r="H6" s="812"/>
      <c r="I6" s="200"/>
      <c r="J6" s="200"/>
      <c r="K6" s="200"/>
      <c r="L6" s="234"/>
      <c r="M6" s="234"/>
      <c r="N6" s="948"/>
      <c r="O6" s="948"/>
    </row>
    <row r="7" spans="1:15" ht="24" customHeight="1" x14ac:dyDescent="0.25">
      <c r="A7" s="949" t="s">
        <v>2</v>
      </c>
      <c r="B7" s="949" t="s">
        <v>3</v>
      </c>
      <c r="C7" s="950" t="s">
        <v>383</v>
      </c>
      <c r="D7" s="951" t="s">
        <v>488</v>
      </c>
      <c r="E7" s="952"/>
      <c r="F7" s="952"/>
      <c r="G7" s="952"/>
      <c r="H7" s="953"/>
    </row>
    <row r="8" spans="1:15" ht="33.75" customHeight="1" x14ac:dyDescent="0.25">
      <c r="A8" s="949"/>
      <c r="B8" s="949"/>
      <c r="C8" s="950"/>
      <c r="D8" s="384" t="s">
        <v>489</v>
      </c>
      <c r="E8" s="384" t="s">
        <v>490</v>
      </c>
      <c r="F8" s="384" t="s">
        <v>491</v>
      </c>
      <c r="G8" s="384" t="s">
        <v>646</v>
      </c>
      <c r="H8" s="384" t="s">
        <v>43</v>
      </c>
    </row>
    <row r="9" spans="1:15" ht="16.5" customHeight="1" x14ac:dyDescent="0.25">
      <c r="A9" s="218">
        <v>1</v>
      </c>
      <c r="B9" s="218">
        <v>2</v>
      </c>
      <c r="C9" s="218">
        <v>3</v>
      </c>
      <c r="D9" s="218">
        <v>4</v>
      </c>
      <c r="E9" s="218">
        <v>5</v>
      </c>
      <c r="F9" s="218">
        <v>6</v>
      </c>
      <c r="G9" s="218">
        <v>7</v>
      </c>
      <c r="H9" s="218">
        <v>8</v>
      </c>
    </row>
    <row r="10" spans="1:15" x14ac:dyDescent="0.25">
      <c r="A10" s="8">
        <v>1</v>
      </c>
      <c r="B10" s="9" t="s">
        <v>897</v>
      </c>
      <c r="C10" s="205">
        <f>221+135</f>
        <v>356</v>
      </c>
      <c r="D10" s="474">
        <v>70</v>
      </c>
      <c r="E10" s="205">
        <v>0</v>
      </c>
      <c r="F10" s="205">
        <f>C10-D10</f>
        <v>286</v>
      </c>
      <c r="G10" s="205">
        <v>0</v>
      </c>
      <c r="H10" s="205">
        <v>0</v>
      </c>
    </row>
    <row r="11" spans="1:15" x14ac:dyDescent="0.25">
      <c r="A11" s="8">
        <v>2</v>
      </c>
      <c r="B11" s="9" t="s">
        <v>898</v>
      </c>
      <c r="C11" s="205">
        <v>350</v>
      </c>
      <c r="D11" s="474">
        <v>50</v>
      </c>
      <c r="E11" s="205">
        <v>0</v>
      </c>
      <c r="F11" s="205">
        <f t="shared" ref="F11:F25" si="0">C11-D11</f>
        <v>300</v>
      </c>
      <c r="G11" s="205">
        <v>0</v>
      </c>
      <c r="H11" s="205">
        <v>0</v>
      </c>
    </row>
    <row r="12" spans="1:15" x14ac:dyDescent="0.25">
      <c r="A12" s="8">
        <v>3</v>
      </c>
      <c r="B12" s="9" t="s">
        <v>910</v>
      </c>
      <c r="C12" s="205">
        <v>84</v>
      </c>
      <c r="D12" s="474">
        <v>20</v>
      </c>
      <c r="E12" s="205">
        <v>0</v>
      </c>
      <c r="F12" s="205">
        <f t="shared" si="0"/>
        <v>64</v>
      </c>
      <c r="G12" s="205">
        <v>0</v>
      </c>
      <c r="H12" s="205">
        <v>0</v>
      </c>
    </row>
    <row r="13" spans="1:15" x14ac:dyDescent="0.25">
      <c r="A13" s="8">
        <v>4</v>
      </c>
      <c r="B13" s="9" t="s">
        <v>899</v>
      </c>
      <c r="C13" s="205">
        <v>228</v>
      </c>
      <c r="D13" s="474">
        <v>30</v>
      </c>
      <c r="E13" s="205">
        <v>0</v>
      </c>
      <c r="F13" s="205">
        <f t="shared" si="0"/>
        <v>198</v>
      </c>
      <c r="G13" s="205">
        <v>0</v>
      </c>
      <c r="H13" s="205">
        <v>0</v>
      </c>
    </row>
    <row r="14" spans="1:15" x14ac:dyDescent="0.25">
      <c r="A14" s="8">
        <v>5</v>
      </c>
      <c r="B14" s="9" t="s">
        <v>900</v>
      </c>
      <c r="C14" s="205">
        <v>120</v>
      </c>
      <c r="D14" s="474">
        <v>10</v>
      </c>
      <c r="E14" s="205">
        <v>0</v>
      </c>
      <c r="F14" s="205">
        <f t="shared" si="0"/>
        <v>110</v>
      </c>
      <c r="G14" s="205">
        <v>0</v>
      </c>
      <c r="H14" s="205">
        <v>0</v>
      </c>
    </row>
    <row r="15" spans="1:15" x14ac:dyDescent="0.25">
      <c r="A15" s="8">
        <v>6</v>
      </c>
      <c r="B15" s="9" t="s">
        <v>901</v>
      </c>
      <c r="C15" s="205">
        <v>211</v>
      </c>
      <c r="D15" s="474">
        <v>30</v>
      </c>
      <c r="E15" s="205">
        <v>0</v>
      </c>
      <c r="F15" s="205">
        <f t="shared" si="0"/>
        <v>181</v>
      </c>
      <c r="G15" s="205">
        <v>0</v>
      </c>
      <c r="H15" s="205">
        <v>0</v>
      </c>
    </row>
    <row r="16" spans="1:15" x14ac:dyDescent="0.25">
      <c r="A16" s="8">
        <v>7</v>
      </c>
      <c r="B16" s="9" t="s">
        <v>902</v>
      </c>
      <c r="C16" s="205">
        <v>157</v>
      </c>
      <c r="D16" s="474">
        <v>10</v>
      </c>
      <c r="E16" s="205">
        <v>0</v>
      </c>
      <c r="F16" s="205">
        <f t="shared" si="0"/>
        <v>147</v>
      </c>
      <c r="G16" s="205">
        <v>0</v>
      </c>
      <c r="H16" s="205">
        <v>0</v>
      </c>
    </row>
    <row r="17" spans="1:9" x14ac:dyDescent="0.25">
      <c r="A17" s="8">
        <v>8</v>
      </c>
      <c r="B17" s="9" t="s">
        <v>903</v>
      </c>
      <c r="C17" s="205">
        <v>130</v>
      </c>
      <c r="D17" s="474">
        <v>5</v>
      </c>
      <c r="E17" s="205">
        <v>0</v>
      </c>
      <c r="F17" s="205">
        <f t="shared" si="0"/>
        <v>125</v>
      </c>
      <c r="G17" s="205">
        <v>0</v>
      </c>
      <c r="H17" s="205">
        <v>0</v>
      </c>
    </row>
    <row r="18" spans="1:9" x14ac:dyDescent="0.25">
      <c r="A18" s="8">
        <v>9</v>
      </c>
      <c r="B18" s="9" t="s">
        <v>904</v>
      </c>
      <c r="C18" s="205">
        <v>304</v>
      </c>
      <c r="D18" s="474">
        <v>20</v>
      </c>
      <c r="E18" s="205">
        <v>0</v>
      </c>
      <c r="F18" s="205">
        <f t="shared" si="0"/>
        <v>284</v>
      </c>
      <c r="G18" s="205">
        <v>0</v>
      </c>
      <c r="H18" s="205">
        <v>0</v>
      </c>
    </row>
    <row r="19" spans="1:9" x14ac:dyDescent="0.25">
      <c r="A19" s="8">
        <v>10</v>
      </c>
      <c r="B19" s="9" t="s">
        <v>905</v>
      </c>
      <c r="C19" s="205">
        <v>386</v>
      </c>
      <c r="D19" s="474">
        <v>10</v>
      </c>
      <c r="E19" s="205">
        <v>0</v>
      </c>
      <c r="F19" s="205">
        <f t="shared" si="0"/>
        <v>376</v>
      </c>
      <c r="G19" s="205">
        <v>0</v>
      </c>
      <c r="H19" s="205">
        <v>0</v>
      </c>
    </row>
    <row r="20" spans="1:9" x14ac:dyDescent="0.25">
      <c r="A20" s="8">
        <v>11</v>
      </c>
      <c r="B20" s="9" t="s">
        <v>906</v>
      </c>
      <c r="C20" s="205">
        <v>245</v>
      </c>
      <c r="D20" s="474">
        <v>10</v>
      </c>
      <c r="E20" s="205">
        <v>0</v>
      </c>
      <c r="F20" s="205">
        <f t="shared" si="0"/>
        <v>235</v>
      </c>
      <c r="G20" s="205">
        <v>0</v>
      </c>
      <c r="H20" s="205">
        <v>0</v>
      </c>
    </row>
    <row r="21" spans="1:9" x14ac:dyDescent="0.25">
      <c r="A21" s="8">
        <v>12</v>
      </c>
      <c r="B21" s="9" t="s">
        <v>907</v>
      </c>
      <c r="C21" s="205">
        <v>126</v>
      </c>
      <c r="D21" s="474">
        <v>5</v>
      </c>
      <c r="E21" s="205">
        <v>0</v>
      </c>
      <c r="F21" s="205">
        <f t="shared" si="0"/>
        <v>121</v>
      </c>
      <c r="G21" s="205">
        <v>0</v>
      </c>
      <c r="H21" s="205">
        <v>0</v>
      </c>
    </row>
    <row r="22" spans="1:9" x14ac:dyDescent="0.25">
      <c r="A22" s="8">
        <v>13</v>
      </c>
      <c r="B22" s="9" t="s">
        <v>908</v>
      </c>
      <c r="C22" s="205">
        <v>353</v>
      </c>
      <c r="D22" s="474">
        <v>10</v>
      </c>
      <c r="E22" s="205">
        <v>0</v>
      </c>
      <c r="F22" s="205">
        <f t="shared" si="0"/>
        <v>343</v>
      </c>
      <c r="G22" s="205">
        <v>0</v>
      </c>
      <c r="H22" s="205">
        <v>0</v>
      </c>
    </row>
    <row r="23" spans="1:9" x14ac:dyDescent="0.25">
      <c r="A23" s="8">
        <v>14</v>
      </c>
      <c r="B23" s="9" t="s">
        <v>909</v>
      </c>
      <c r="C23" s="205">
        <v>108</v>
      </c>
      <c r="D23" s="474">
        <v>5</v>
      </c>
      <c r="E23" s="205">
        <v>0</v>
      </c>
      <c r="F23" s="205">
        <f t="shared" si="0"/>
        <v>103</v>
      </c>
      <c r="G23" s="205">
        <v>0</v>
      </c>
      <c r="H23" s="205">
        <v>0</v>
      </c>
    </row>
    <row r="24" spans="1:9" ht="15" customHeight="1" x14ac:dyDescent="0.25">
      <c r="A24" s="8">
        <v>15</v>
      </c>
      <c r="B24" s="9" t="s">
        <v>911</v>
      </c>
      <c r="C24" s="205">
        <v>197</v>
      </c>
      <c r="D24" s="474">
        <v>10</v>
      </c>
      <c r="E24" s="205">
        <v>0</v>
      </c>
      <c r="F24" s="205">
        <f t="shared" si="0"/>
        <v>187</v>
      </c>
      <c r="G24" s="205">
        <v>0</v>
      </c>
      <c r="H24" s="205">
        <v>0</v>
      </c>
    </row>
    <row r="25" spans="1:9" ht="15" customHeight="1" x14ac:dyDescent="0.25">
      <c r="A25" s="8">
        <v>16</v>
      </c>
      <c r="B25" s="9" t="s">
        <v>912</v>
      </c>
      <c r="C25" s="205">
        <v>121</v>
      </c>
      <c r="D25" s="474">
        <v>5</v>
      </c>
      <c r="E25" s="205">
        <v>0</v>
      </c>
      <c r="F25" s="205">
        <f t="shared" si="0"/>
        <v>116</v>
      </c>
      <c r="G25" s="205">
        <v>0</v>
      </c>
      <c r="H25" s="205">
        <v>0</v>
      </c>
    </row>
    <row r="26" spans="1:9" ht="15" customHeight="1" x14ac:dyDescent="0.25">
      <c r="A26" s="8"/>
      <c r="B26" s="9" t="s">
        <v>15</v>
      </c>
      <c r="C26" s="9">
        <f>SUM(C10:C25)</f>
        <v>3476</v>
      </c>
      <c r="D26" s="475">
        <f>SUM(D10:D25)</f>
        <v>300</v>
      </c>
      <c r="E26" s="205">
        <v>0</v>
      </c>
      <c r="F26" s="475">
        <f>SUM(F10:F25)</f>
        <v>3176</v>
      </c>
      <c r="G26" s="205">
        <v>0</v>
      </c>
      <c r="H26" s="205">
        <v>0</v>
      </c>
    </row>
    <row r="27" spans="1:9" ht="15" customHeight="1" x14ac:dyDescent="0.25">
      <c r="A27" s="241"/>
      <c r="B27" s="12"/>
      <c r="C27" s="12"/>
      <c r="D27" s="575"/>
      <c r="E27" s="576"/>
      <c r="F27" s="575"/>
      <c r="G27" s="576"/>
      <c r="H27" s="576"/>
    </row>
    <row r="28" spans="1:9" ht="15" customHeight="1" x14ac:dyDescent="0.25">
      <c r="A28" s="241"/>
      <c r="B28" s="12"/>
      <c r="C28" s="12"/>
      <c r="D28" s="575"/>
      <c r="E28" s="576"/>
      <c r="F28" s="575"/>
      <c r="G28" s="576"/>
      <c r="H28" s="576"/>
    </row>
    <row r="29" spans="1:9" ht="15" customHeight="1" x14ac:dyDescent="0.3">
      <c r="A29" s="207"/>
      <c r="B29" s="207"/>
      <c r="C29" s="207"/>
      <c r="D29" s="208"/>
      <c r="E29" s="208"/>
      <c r="F29" s="208"/>
      <c r="G29" s="208"/>
      <c r="H29" s="208"/>
    </row>
    <row r="30" spans="1:9" ht="15" customHeight="1" x14ac:dyDescent="0.3">
      <c r="A30" s="207"/>
      <c r="B30" s="207"/>
      <c r="C30" s="207"/>
      <c r="D30" s="208"/>
      <c r="E30" s="208"/>
      <c r="F30" s="208"/>
      <c r="G30" s="208"/>
      <c r="H30" s="208"/>
    </row>
    <row r="31" spans="1:9" ht="15" customHeight="1" x14ac:dyDescent="0.3">
      <c r="A31" s="207"/>
      <c r="B31" s="207"/>
      <c r="C31" s="207"/>
      <c r="D31" s="222"/>
      <c r="E31" s="222"/>
      <c r="F31" s="222"/>
      <c r="G31" s="222"/>
      <c r="H31" s="222"/>
      <c r="I31" s="222"/>
    </row>
    <row r="32" spans="1:9" ht="13" x14ac:dyDescent="0.3">
      <c r="A32" s="207" t="s">
        <v>11</v>
      </c>
      <c r="C32" s="667" t="s">
        <v>895</v>
      </c>
      <c r="D32" s="667"/>
      <c r="E32" s="222"/>
      <c r="F32" s="660" t="s">
        <v>956</v>
      </c>
      <c r="G32" s="660"/>
      <c r="H32" s="660"/>
      <c r="I32" s="660"/>
    </row>
    <row r="33" spans="3:9" ht="12.75" customHeight="1" x14ac:dyDescent="0.3">
      <c r="C33" s="667" t="s">
        <v>918</v>
      </c>
      <c r="D33" s="667"/>
      <c r="E33" s="222"/>
      <c r="F33" s="660" t="s">
        <v>957</v>
      </c>
      <c r="G33" s="660"/>
      <c r="H33" s="660"/>
      <c r="I33" s="660"/>
    </row>
    <row r="34" spans="3:9" ht="13" x14ac:dyDescent="0.3">
      <c r="C34" s="668" t="s">
        <v>896</v>
      </c>
      <c r="D34" s="668"/>
      <c r="E34" s="212"/>
      <c r="F34" s="660" t="s">
        <v>958</v>
      </c>
      <c r="G34" s="660"/>
      <c r="H34" s="660"/>
      <c r="I34" s="660"/>
    </row>
  </sheetData>
  <mergeCells count="15">
    <mergeCell ref="A2:H2"/>
    <mergeCell ref="A3:H3"/>
    <mergeCell ref="A5:H5"/>
    <mergeCell ref="D7:H7"/>
    <mergeCell ref="C32:D32"/>
    <mergeCell ref="C33:D33"/>
    <mergeCell ref="C34:D34"/>
    <mergeCell ref="N6:O6"/>
    <mergeCell ref="A7:A8"/>
    <mergeCell ref="B7:B8"/>
    <mergeCell ref="C7:C8"/>
    <mergeCell ref="F6:H6"/>
    <mergeCell ref="F32:I32"/>
    <mergeCell ref="F33:I33"/>
    <mergeCell ref="F34:I34"/>
  </mergeCells>
  <printOptions horizontalCentered="1"/>
  <pageMargins left="0.70866141732283472" right="0.70866141732283472" top="0.93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34"/>
  <sheetViews>
    <sheetView view="pageBreakPreview" zoomScale="90" zoomScaleSheetLayoutView="90" workbookViewId="0">
      <selection activeCell="O11" sqref="O11"/>
    </sheetView>
  </sheetViews>
  <sheetFormatPr defaultRowHeight="12.5" x14ac:dyDescent="0.25"/>
  <cols>
    <col min="1" max="1" width="6.54296875" customWidth="1"/>
    <col min="2" max="2" width="15" customWidth="1"/>
    <col min="3" max="3" width="16.7265625" customWidth="1"/>
    <col min="4" max="4" width="9.453125" customWidth="1"/>
    <col min="5" max="5" width="9" customWidth="1"/>
    <col min="6" max="6" width="11.54296875" customWidth="1"/>
    <col min="7" max="8" width="10.453125" customWidth="1"/>
    <col min="9" max="10" width="10.453125" style="296" customWidth="1"/>
    <col min="11" max="11" width="10.54296875" customWidth="1"/>
    <col min="12" max="12" width="10.453125" customWidth="1"/>
    <col min="13" max="13" width="11.54296875" customWidth="1"/>
    <col min="14" max="14" width="13" customWidth="1"/>
  </cols>
  <sheetData>
    <row r="1" spans="1:14" ht="15.5" x14ac:dyDescent="0.35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N1" s="242" t="s">
        <v>513</v>
      </c>
    </row>
    <row r="2" spans="1:14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4" ht="13.5" x14ac:dyDescent="0.35">
      <c r="A3" s="200"/>
      <c r="B3" s="200"/>
      <c r="C3" s="200"/>
      <c r="D3" s="200"/>
      <c r="E3" s="200"/>
      <c r="F3" s="200"/>
      <c r="G3" s="200"/>
      <c r="H3" s="200"/>
      <c r="I3" s="294"/>
      <c r="J3" s="294"/>
    </row>
    <row r="4" spans="1:14" ht="15.5" x14ac:dyDescent="0.35">
      <c r="A4" s="765" t="s">
        <v>512</v>
      </c>
      <c r="B4" s="765"/>
      <c r="C4" s="765"/>
      <c r="D4" s="765"/>
      <c r="E4" s="765"/>
      <c r="F4" s="765"/>
      <c r="G4" s="765"/>
      <c r="H4" s="765"/>
      <c r="I4" s="311"/>
      <c r="J4" s="311"/>
    </row>
    <row r="5" spans="1:14" ht="13.5" x14ac:dyDescent="0.35">
      <c r="A5" s="201" t="s">
        <v>894</v>
      </c>
      <c r="B5" s="201"/>
      <c r="C5" s="201"/>
      <c r="D5" s="201"/>
      <c r="E5" s="201"/>
      <c r="F5" s="201"/>
      <c r="G5" s="201"/>
      <c r="H5" s="200"/>
      <c r="I5" s="294"/>
      <c r="J5" s="294"/>
      <c r="L5" s="954" t="s">
        <v>977</v>
      </c>
      <c r="M5" s="954"/>
      <c r="N5" s="954"/>
    </row>
    <row r="6" spans="1:14" ht="26.25" customHeight="1" x14ac:dyDescent="0.25">
      <c r="A6" s="949" t="s">
        <v>2</v>
      </c>
      <c r="B6" s="949" t="s">
        <v>33</v>
      </c>
      <c r="C6" s="772" t="s">
        <v>396</v>
      </c>
      <c r="D6" s="772" t="s">
        <v>446</v>
      </c>
      <c r="E6" s="772"/>
      <c r="F6" s="772"/>
      <c r="G6" s="772"/>
      <c r="H6" s="772"/>
      <c r="I6" s="773" t="s">
        <v>538</v>
      </c>
      <c r="J6" s="773" t="s">
        <v>539</v>
      </c>
      <c r="K6" s="949" t="s">
        <v>492</v>
      </c>
      <c r="L6" s="949"/>
      <c r="M6" s="949"/>
      <c r="N6" s="949"/>
    </row>
    <row r="7" spans="1:14" ht="41.25" customHeight="1" x14ac:dyDescent="0.25">
      <c r="A7" s="949"/>
      <c r="B7" s="949"/>
      <c r="C7" s="772"/>
      <c r="D7" s="447" t="s">
        <v>445</v>
      </c>
      <c r="E7" s="447" t="s">
        <v>397</v>
      </c>
      <c r="F7" s="445" t="s">
        <v>398</v>
      </c>
      <c r="G7" s="447" t="s">
        <v>399</v>
      </c>
      <c r="H7" s="447" t="s">
        <v>43</v>
      </c>
      <c r="I7" s="773"/>
      <c r="J7" s="773"/>
      <c r="K7" s="449" t="s">
        <v>400</v>
      </c>
      <c r="L7" s="385" t="s">
        <v>493</v>
      </c>
      <c r="M7" s="447" t="s">
        <v>401</v>
      </c>
      <c r="N7" s="385" t="s">
        <v>402</v>
      </c>
    </row>
    <row r="8" spans="1:14" ht="13.5" x14ac:dyDescent="0.2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204" t="s">
        <v>260</v>
      </c>
      <c r="H8" s="204" t="s">
        <v>261</v>
      </c>
      <c r="I8" s="312" t="s">
        <v>280</v>
      </c>
      <c r="J8" s="312" t="s">
        <v>281</v>
      </c>
      <c r="K8" s="204" t="s">
        <v>282</v>
      </c>
      <c r="L8" s="204" t="s">
        <v>310</v>
      </c>
      <c r="M8" s="204" t="s">
        <v>311</v>
      </c>
      <c r="N8" s="204" t="s">
        <v>312</v>
      </c>
    </row>
    <row r="9" spans="1:14" ht="13.5" x14ac:dyDescent="0.25">
      <c r="A9" s="8">
        <v>1</v>
      </c>
      <c r="B9" s="9" t="s">
        <v>897</v>
      </c>
      <c r="C9" s="205">
        <f>221+135</f>
        <v>356</v>
      </c>
      <c r="D9" s="516">
        <v>1</v>
      </c>
      <c r="E9" s="516">
        <v>0</v>
      </c>
      <c r="F9" s="516">
        <v>0</v>
      </c>
      <c r="G9" s="516">
        <v>0</v>
      </c>
      <c r="H9" s="516">
        <v>355</v>
      </c>
      <c r="I9" s="516">
        <v>0</v>
      </c>
      <c r="J9" s="516">
        <v>0</v>
      </c>
      <c r="K9" s="516">
        <v>170</v>
      </c>
      <c r="L9" s="516">
        <v>0</v>
      </c>
      <c r="M9" s="516">
        <v>0</v>
      </c>
      <c r="N9" s="516">
        <v>356</v>
      </c>
    </row>
    <row r="10" spans="1:14" ht="13.5" x14ac:dyDescent="0.25">
      <c r="A10" s="8">
        <v>2</v>
      </c>
      <c r="B10" s="9" t="s">
        <v>898</v>
      </c>
      <c r="C10" s="205">
        <v>350</v>
      </c>
      <c r="D10" s="516">
        <v>0</v>
      </c>
      <c r="E10" s="516">
        <v>0</v>
      </c>
      <c r="F10" s="516">
        <v>0</v>
      </c>
      <c r="G10" s="516">
        <v>0</v>
      </c>
      <c r="H10" s="516">
        <v>350</v>
      </c>
      <c r="I10" s="516">
        <v>16</v>
      </c>
      <c r="J10" s="516">
        <v>232</v>
      </c>
      <c r="K10" s="516">
        <v>232</v>
      </c>
      <c r="L10" s="516">
        <v>16</v>
      </c>
      <c r="M10" s="516">
        <v>0</v>
      </c>
      <c r="N10" s="516">
        <v>232</v>
      </c>
    </row>
    <row r="11" spans="1:14" ht="13.5" x14ac:dyDescent="0.25">
      <c r="A11" s="8">
        <v>3</v>
      </c>
      <c r="B11" s="9" t="s">
        <v>910</v>
      </c>
      <c r="C11" s="205">
        <v>84</v>
      </c>
      <c r="D11" s="516">
        <v>0</v>
      </c>
      <c r="E11" s="516">
        <v>0</v>
      </c>
      <c r="F11" s="516">
        <v>0</v>
      </c>
      <c r="G11" s="516">
        <v>60</v>
      </c>
      <c r="H11" s="516">
        <v>24</v>
      </c>
      <c r="I11" s="516">
        <v>0</v>
      </c>
      <c r="J11" s="516">
        <v>0</v>
      </c>
      <c r="K11" s="516">
        <v>84</v>
      </c>
      <c r="L11" s="516">
        <v>0</v>
      </c>
      <c r="M11" s="516">
        <v>0</v>
      </c>
      <c r="N11" s="516">
        <v>84</v>
      </c>
    </row>
    <row r="12" spans="1:14" ht="13.5" x14ac:dyDescent="0.25">
      <c r="A12" s="8">
        <v>4</v>
      </c>
      <c r="B12" s="9" t="s">
        <v>899</v>
      </c>
      <c r="C12" s="205">
        <v>228</v>
      </c>
      <c r="D12" s="516">
        <v>2</v>
      </c>
      <c r="E12" s="516">
        <v>20</v>
      </c>
      <c r="F12" s="516">
        <v>7</v>
      </c>
      <c r="G12" s="516">
        <v>115</v>
      </c>
      <c r="H12" s="516">
        <v>84</v>
      </c>
      <c r="I12" s="516">
        <v>62</v>
      </c>
      <c r="J12" s="516">
        <v>41</v>
      </c>
      <c r="K12" s="516">
        <v>120</v>
      </c>
      <c r="L12" s="516">
        <v>48</v>
      </c>
      <c r="M12" s="516">
        <v>12</v>
      </c>
      <c r="N12" s="516">
        <v>208</v>
      </c>
    </row>
    <row r="13" spans="1:14" ht="13.5" x14ac:dyDescent="0.25">
      <c r="A13" s="8">
        <v>5</v>
      </c>
      <c r="B13" s="9" t="s">
        <v>900</v>
      </c>
      <c r="C13" s="205">
        <v>120</v>
      </c>
      <c r="D13" s="516">
        <v>0</v>
      </c>
      <c r="E13" s="516">
        <v>0</v>
      </c>
      <c r="F13" s="516">
        <v>7</v>
      </c>
      <c r="G13" s="516">
        <v>5</v>
      </c>
      <c r="H13" s="516">
        <v>108</v>
      </c>
      <c r="I13" s="516">
        <v>2</v>
      </c>
      <c r="J13" s="516">
        <v>4</v>
      </c>
      <c r="K13" s="516">
        <v>64</v>
      </c>
      <c r="L13" s="516">
        <v>5</v>
      </c>
      <c r="M13" s="516">
        <v>6</v>
      </c>
      <c r="N13" s="516">
        <v>42</v>
      </c>
    </row>
    <row r="14" spans="1:14" ht="13.5" x14ac:dyDescent="0.25">
      <c r="A14" s="8">
        <v>6</v>
      </c>
      <c r="B14" s="9" t="s">
        <v>901</v>
      </c>
      <c r="C14" s="205">
        <v>211</v>
      </c>
      <c r="D14" s="516">
        <v>4</v>
      </c>
      <c r="E14" s="516">
        <v>30</v>
      </c>
      <c r="F14" s="516">
        <v>0</v>
      </c>
      <c r="G14" s="516">
        <v>0</v>
      </c>
      <c r="H14" s="516">
        <v>177</v>
      </c>
      <c r="I14" s="516">
        <v>4</v>
      </c>
      <c r="J14" s="516">
        <v>4</v>
      </c>
      <c r="K14" s="516">
        <v>150</v>
      </c>
      <c r="L14" s="516">
        <v>30</v>
      </c>
      <c r="M14" s="516">
        <v>11</v>
      </c>
      <c r="N14" s="516">
        <v>20</v>
      </c>
    </row>
    <row r="15" spans="1:14" ht="13.5" x14ac:dyDescent="0.25">
      <c r="A15" s="8">
        <v>7</v>
      </c>
      <c r="B15" s="9" t="s">
        <v>902</v>
      </c>
      <c r="C15" s="205">
        <v>157</v>
      </c>
      <c r="D15" s="516">
        <v>0</v>
      </c>
      <c r="E15" s="516">
        <v>0</v>
      </c>
      <c r="F15" s="516">
        <v>0</v>
      </c>
      <c r="G15" s="516">
        <v>0</v>
      </c>
      <c r="H15" s="498">
        <v>157</v>
      </c>
      <c r="I15" s="516">
        <v>0</v>
      </c>
      <c r="J15" s="516">
        <v>0</v>
      </c>
      <c r="K15" s="498">
        <v>157</v>
      </c>
      <c r="L15" s="516">
        <v>0</v>
      </c>
      <c r="M15" s="516">
        <v>0</v>
      </c>
      <c r="N15" s="498">
        <v>157</v>
      </c>
    </row>
    <row r="16" spans="1:14" ht="13.5" x14ac:dyDescent="0.25">
      <c r="A16" s="8">
        <v>8</v>
      </c>
      <c r="B16" s="9" t="s">
        <v>903</v>
      </c>
      <c r="C16" s="205">
        <v>130</v>
      </c>
      <c r="D16" s="312">
        <v>0</v>
      </c>
      <c r="E16" s="312">
        <v>0</v>
      </c>
      <c r="F16" s="312">
        <v>0</v>
      </c>
      <c r="G16" s="312">
        <v>0</v>
      </c>
      <c r="H16" s="498">
        <v>130</v>
      </c>
      <c r="I16" s="516">
        <v>0</v>
      </c>
      <c r="J16" s="516">
        <v>0</v>
      </c>
      <c r="K16" s="498">
        <v>130</v>
      </c>
      <c r="L16" s="516">
        <v>0</v>
      </c>
      <c r="M16" s="516">
        <v>0</v>
      </c>
      <c r="N16" s="498">
        <v>130</v>
      </c>
    </row>
    <row r="17" spans="1:15" s="448" customFormat="1" x14ac:dyDescent="0.25">
      <c r="A17" s="8">
        <v>9</v>
      </c>
      <c r="B17" s="499" t="s">
        <v>904</v>
      </c>
      <c r="C17" s="474">
        <v>304</v>
      </c>
      <c r="D17" s="498">
        <v>0</v>
      </c>
      <c r="E17" s="498">
        <v>50</v>
      </c>
      <c r="F17" s="498">
        <v>120</v>
      </c>
      <c r="G17" s="498">
        <v>50</v>
      </c>
      <c r="H17" s="498">
        <v>84</v>
      </c>
      <c r="I17" s="498">
        <v>70</v>
      </c>
      <c r="J17" s="498">
        <v>52</v>
      </c>
      <c r="K17" s="498">
        <v>140</v>
      </c>
      <c r="L17" s="498">
        <v>10</v>
      </c>
      <c r="M17" s="498">
        <v>100</v>
      </c>
      <c r="N17" s="498">
        <v>304</v>
      </c>
    </row>
    <row r="18" spans="1:15" x14ac:dyDescent="0.25">
      <c r="A18" s="8">
        <v>10</v>
      </c>
      <c r="B18" s="9" t="s">
        <v>905</v>
      </c>
      <c r="C18" s="205">
        <v>386</v>
      </c>
      <c r="D18" s="498">
        <v>0</v>
      </c>
      <c r="E18" s="498">
        <v>55</v>
      </c>
      <c r="F18" s="498">
        <v>55</v>
      </c>
      <c r="G18" s="498">
        <v>87</v>
      </c>
      <c r="H18" s="498">
        <v>189</v>
      </c>
      <c r="I18" s="498">
        <v>60</v>
      </c>
      <c r="J18" s="498">
        <v>30</v>
      </c>
      <c r="K18" s="498">
        <v>386</v>
      </c>
      <c r="L18" s="498">
        <v>20</v>
      </c>
      <c r="M18" s="498">
        <v>80</v>
      </c>
      <c r="N18" s="498">
        <v>682</v>
      </c>
    </row>
    <row r="19" spans="1:15" x14ac:dyDescent="0.25">
      <c r="A19" s="498">
        <v>11</v>
      </c>
      <c r="B19" s="205" t="s">
        <v>906</v>
      </c>
      <c r="C19" s="205">
        <v>245</v>
      </c>
      <c r="D19" s="498">
        <v>0</v>
      </c>
      <c r="E19" s="498">
        <v>0</v>
      </c>
      <c r="F19" s="498">
        <v>0</v>
      </c>
      <c r="G19" s="498">
        <v>36</v>
      </c>
      <c r="H19" s="498">
        <v>209</v>
      </c>
      <c r="I19" s="498">
        <v>27</v>
      </c>
      <c r="J19" s="498">
        <v>27</v>
      </c>
      <c r="K19" s="498">
        <v>191</v>
      </c>
      <c r="L19" s="498">
        <v>27</v>
      </c>
      <c r="M19" s="498">
        <v>27</v>
      </c>
      <c r="N19" s="498">
        <v>191</v>
      </c>
    </row>
    <row r="20" spans="1:15" x14ac:dyDescent="0.25">
      <c r="A20" s="498">
        <v>12</v>
      </c>
      <c r="B20" s="205" t="s">
        <v>907</v>
      </c>
      <c r="C20" s="205">
        <v>126</v>
      </c>
      <c r="D20" s="498">
        <v>0</v>
      </c>
      <c r="E20" s="498">
        <v>5</v>
      </c>
      <c r="F20" s="498">
        <v>0</v>
      </c>
      <c r="G20" s="498">
        <v>4</v>
      </c>
      <c r="H20" s="498">
        <v>107</v>
      </c>
      <c r="I20" s="498">
        <v>10</v>
      </c>
      <c r="J20" s="498">
        <v>15</v>
      </c>
      <c r="K20" s="498">
        <v>73</v>
      </c>
      <c r="L20" s="498">
        <v>60</v>
      </c>
      <c r="M20" s="498">
        <v>80</v>
      </c>
      <c r="N20" s="498">
        <v>214</v>
      </c>
    </row>
    <row r="21" spans="1:15" x14ac:dyDescent="0.25">
      <c r="A21" s="498">
        <v>13</v>
      </c>
      <c r="B21" s="205" t="s">
        <v>908</v>
      </c>
      <c r="C21" s="205">
        <v>353</v>
      </c>
      <c r="D21" s="498">
        <v>0</v>
      </c>
      <c r="E21" s="498">
        <v>41</v>
      </c>
      <c r="F21" s="498">
        <v>12</v>
      </c>
      <c r="G21" s="498">
        <v>19</v>
      </c>
      <c r="H21" s="498">
        <v>281</v>
      </c>
      <c r="I21" s="498">
        <v>311</v>
      </c>
      <c r="J21" s="498">
        <v>325</v>
      </c>
      <c r="K21" s="498">
        <v>92</v>
      </c>
      <c r="L21" s="498">
        <v>289</v>
      </c>
      <c r="M21" s="498">
        <v>107</v>
      </c>
      <c r="N21" s="498">
        <v>309</v>
      </c>
      <c r="O21" s="15" t="s">
        <v>395</v>
      </c>
    </row>
    <row r="22" spans="1:15" x14ac:dyDescent="0.25">
      <c r="A22" s="498">
        <v>14</v>
      </c>
      <c r="B22" s="205" t="s">
        <v>909</v>
      </c>
      <c r="C22" s="205">
        <v>108</v>
      </c>
      <c r="D22" s="498">
        <v>0</v>
      </c>
      <c r="E22" s="498">
        <v>0</v>
      </c>
      <c r="F22" s="498">
        <v>0</v>
      </c>
      <c r="G22" s="498">
        <v>0</v>
      </c>
      <c r="H22" s="498">
        <v>108</v>
      </c>
      <c r="I22" s="498">
        <v>0</v>
      </c>
      <c r="J22" s="498">
        <v>0</v>
      </c>
      <c r="K22" s="498">
        <v>45</v>
      </c>
      <c r="L22" s="498">
        <v>15</v>
      </c>
      <c r="M22" s="498">
        <v>40</v>
      </c>
      <c r="N22" s="498">
        <v>0</v>
      </c>
    </row>
    <row r="23" spans="1:15" x14ac:dyDescent="0.25">
      <c r="A23" s="8">
        <v>15</v>
      </c>
      <c r="B23" s="9" t="s">
        <v>911</v>
      </c>
      <c r="C23" s="205">
        <v>197</v>
      </c>
      <c r="D23" s="498">
        <v>33</v>
      </c>
      <c r="E23" s="498">
        <v>18</v>
      </c>
      <c r="F23" s="498">
        <v>3</v>
      </c>
      <c r="G23" s="498">
        <v>0</v>
      </c>
      <c r="H23" s="498">
        <v>143</v>
      </c>
      <c r="I23" s="498">
        <v>0</v>
      </c>
      <c r="J23" s="498">
        <v>0</v>
      </c>
      <c r="K23" s="498">
        <v>197</v>
      </c>
      <c r="L23" s="498">
        <v>0</v>
      </c>
      <c r="M23" s="498">
        <v>0</v>
      </c>
      <c r="N23" s="498">
        <v>197</v>
      </c>
    </row>
    <row r="24" spans="1:15" x14ac:dyDescent="0.25">
      <c r="A24" s="8">
        <v>16</v>
      </c>
      <c r="B24" s="9" t="s">
        <v>912</v>
      </c>
      <c r="C24" s="205">
        <v>121</v>
      </c>
      <c r="D24" s="498">
        <v>0</v>
      </c>
      <c r="E24" s="498">
        <v>0</v>
      </c>
      <c r="F24" s="498">
        <v>5</v>
      </c>
      <c r="G24" s="498">
        <v>50</v>
      </c>
      <c r="H24" s="498">
        <v>65</v>
      </c>
      <c r="I24" s="498">
        <v>5</v>
      </c>
      <c r="J24" s="498">
        <v>10</v>
      </c>
      <c r="K24" s="498">
        <v>121</v>
      </c>
      <c r="L24" s="498">
        <v>20</v>
      </c>
      <c r="M24" s="498">
        <v>30</v>
      </c>
      <c r="N24" s="498">
        <v>121</v>
      </c>
    </row>
    <row r="25" spans="1:15" x14ac:dyDescent="0.25">
      <c r="A25" s="8"/>
      <c r="B25" s="9" t="s">
        <v>15</v>
      </c>
      <c r="C25" s="9">
        <f>SUM(C9:C24)</f>
        <v>3476</v>
      </c>
      <c r="D25" s="8">
        <f t="shared" ref="D25:N25" si="0">SUM(D11:D24)</f>
        <v>39</v>
      </c>
      <c r="E25" s="8">
        <f t="shared" si="0"/>
        <v>219</v>
      </c>
      <c r="F25" s="8">
        <f t="shared" si="0"/>
        <v>209</v>
      </c>
      <c r="G25" s="8">
        <f t="shared" si="0"/>
        <v>426</v>
      </c>
      <c r="H25" s="8">
        <f t="shared" si="0"/>
        <v>1866</v>
      </c>
      <c r="I25" s="498">
        <f t="shared" si="0"/>
        <v>551</v>
      </c>
      <c r="J25" s="498">
        <f t="shared" si="0"/>
        <v>508</v>
      </c>
      <c r="K25" s="8">
        <f t="shared" si="0"/>
        <v>1950</v>
      </c>
      <c r="L25" s="8">
        <f t="shared" si="0"/>
        <v>524</v>
      </c>
      <c r="M25" s="8">
        <f t="shared" si="0"/>
        <v>493</v>
      </c>
      <c r="N25" s="8">
        <f t="shared" si="0"/>
        <v>2659</v>
      </c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205"/>
      <c r="J26" s="205"/>
      <c r="K26" s="9"/>
      <c r="L26" s="9"/>
      <c r="M26" s="9"/>
      <c r="N26" s="9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576"/>
      <c r="J27" s="576"/>
      <c r="K27" s="12"/>
      <c r="L27" s="12"/>
      <c r="M27" s="12"/>
      <c r="N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576"/>
      <c r="J28" s="576"/>
      <c r="K28" s="12"/>
      <c r="L28" s="12"/>
      <c r="M28" s="12"/>
      <c r="N28" s="12"/>
    </row>
    <row r="30" spans="1:15" ht="12.75" customHeight="1" x14ac:dyDescent="0.3">
      <c r="A30" s="207"/>
      <c r="B30" s="207"/>
      <c r="C30" s="207"/>
      <c r="D30" s="207"/>
      <c r="H30" s="222"/>
      <c r="I30" s="222"/>
      <c r="J30" s="222"/>
      <c r="K30" s="222"/>
      <c r="L30" s="222"/>
    </row>
    <row r="31" spans="1:15" ht="12.75" customHeight="1" x14ac:dyDescent="0.3">
      <c r="A31" s="207"/>
      <c r="B31" s="207"/>
      <c r="C31" s="207"/>
      <c r="D31" s="207"/>
      <c r="H31" s="222"/>
      <c r="I31" s="222"/>
      <c r="J31" s="222"/>
      <c r="K31" s="222"/>
      <c r="L31" s="222"/>
    </row>
    <row r="32" spans="1:15" ht="12.75" customHeight="1" x14ac:dyDescent="0.3">
      <c r="A32" s="207"/>
      <c r="B32" s="207"/>
      <c r="C32" s="667" t="s">
        <v>895</v>
      </c>
      <c r="D32" s="667"/>
      <c r="E32" s="667"/>
      <c r="K32" s="660" t="s">
        <v>956</v>
      </c>
      <c r="L32" s="660"/>
      <c r="M32" s="660"/>
      <c r="N32" s="660"/>
    </row>
    <row r="33" spans="1:14" ht="12.75" customHeight="1" x14ac:dyDescent="0.3">
      <c r="A33" s="207" t="s">
        <v>11</v>
      </c>
      <c r="C33" s="667" t="s">
        <v>918</v>
      </c>
      <c r="D33" s="667"/>
      <c r="E33" s="667"/>
      <c r="K33" s="660" t="s">
        <v>957</v>
      </c>
      <c r="L33" s="660"/>
      <c r="M33" s="660"/>
      <c r="N33" s="660"/>
    </row>
    <row r="34" spans="1:14" ht="13" x14ac:dyDescent="0.3">
      <c r="C34" s="668" t="s">
        <v>896</v>
      </c>
      <c r="D34" s="668"/>
      <c r="E34" s="668"/>
      <c r="K34" s="660" t="s">
        <v>958</v>
      </c>
      <c r="L34" s="660"/>
      <c r="M34" s="660"/>
      <c r="N34" s="660"/>
    </row>
  </sheetData>
  <mergeCells count="17"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D6:H6"/>
    <mergeCell ref="C6:C7"/>
    <mergeCell ref="K32:N32"/>
    <mergeCell ref="K33:N33"/>
    <mergeCell ref="K34:N34"/>
    <mergeCell ref="C32:E32"/>
    <mergeCell ref="C33:E33"/>
    <mergeCell ref="C34:E34"/>
  </mergeCells>
  <printOptions horizontalCentered="1"/>
  <pageMargins left="0.70866141732283472" right="0.70866141732283472" top="1.01" bottom="0" header="0.31496062992125984" footer="0.31496062992125984"/>
  <pageSetup paperSize="9" scale="8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I32"/>
  <sheetViews>
    <sheetView view="pageBreakPreview" zoomScale="120" zoomScaleSheetLayoutView="120" workbookViewId="0">
      <selection activeCell="J9" sqref="J9"/>
    </sheetView>
  </sheetViews>
  <sheetFormatPr defaultRowHeight="12.5" x14ac:dyDescent="0.25"/>
  <cols>
    <col min="1" max="1" width="6.1796875" customWidth="1"/>
    <col min="2" max="2" width="17.1796875" customWidth="1"/>
    <col min="3" max="3" width="16.7265625" customWidth="1"/>
    <col min="4" max="4" width="12.54296875" customWidth="1"/>
    <col min="5" max="5" width="13" customWidth="1"/>
    <col min="6" max="6" width="14.7265625" customWidth="1"/>
    <col min="7" max="7" width="13.54296875" customWidth="1"/>
    <col min="8" max="8" width="15.54296875" customWidth="1"/>
  </cols>
  <sheetData>
    <row r="1" spans="1:8" ht="15.5" x14ac:dyDescent="0.35">
      <c r="A1" s="765" t="s">
        <v>0</v>
      </c>
      <c r="B1" s="765"/>
      <c r="C1" s="765"/>
      <c r="D1" s="765"/>
      <c r="E1" s="765"/>
      <c r="F1" s="765"/>
      <c r="G1" s="765"/>
      <c r="H1" s="242" t="s">
        <v>515</v>
      </c>
    </row>
    <row r="2" spans="1:8" ht="20.5" x14ac:dyDescent="0.45">
      <c r="A2" s="764" t="s">
        <v>740</v>
      </c>
      <c r="B2" s="764"/>
      <c r="C2" s="764"/>
      <c r="D2" s="764"/>
      <c r="E2" s="764"/>
      <c r="F2" s="764"/>
      <c r="G2" s="764"/>
    </row>
    <row r="3" spans="1:8" ht="13.5" x14ac:dyDescent="0.35">
      <c r="A3" s="200"/>
      <c r="B3" s="200"/>
      <c r="C3" s="200"/>
      <c r="D3" s="200"/>
      <c r="E3" s="200"/>
      <c r="F3" s="200"/>
      <c r="G3" s="200"/>
    </row>
    <row r="4" spans="1:8" ht="15.5" x14ac:dyDescent="0.35">
      <c r="A4" s="765" t="s">
        <v>514</v>
      </c>
      <c r="B4" s="765"/>
      <c r="C4" s="765"/>
      <c r="D4" s="765"/>
      <c r="E4" s="765"/>
      <c r="F4" s="765"/>
      <c r="G4" s="765"/>
    </row>
    <row r="5" spans="1:8" ht="13.5" x14ac:dyDescent="0.35">
      <c r="A5" s="201" t="s">
        <v>894</v>
      </c>
      <c r="B5" s="201"/>
      <c r="C5" s="201"/>
      <c r="D5" s="201"/>
      <c r="E5" s="201"/>
      <c r="F5" s="201"/>
      <c r="G5" s="921" t="s">
        <v>977</v>
      </c>
      <c r="H5" s="921"/>
    </row>
    <row r="6" spans="1:8" ht="21.75" customHeight="1" x14ac:dyDescent="0.25">
      <c r="A6" s="923" t="s">
        <v>2</v>
      </c>
      <c r="B6" s="955" t="s">
        <v>494</v>
      </c>
      <c r="C6" s="689" t="s">
        <v>33</v>
      </c>
      <c r="D6" s="689" t="s">
        <v>499</v>
      </c>
      <c r="E6" s="689"/>
      <c r="F6" s="707" t="s">
        <v>500</v>
      </c>
      <c r="G6" s="707"/>
      <c r="H6" s="923" t="s">
        <v>219</v>
      </c>
    </row>
    <row r="7" spans="1:8" ht="25.5" customHeight="1" x14ac:dyDescent="0.25">
      <c r="A7" s="924"/>
      <c r="B7" s="956"/>
      <c r="C7" s="689"/>
      <c r="D7" s="5" t="s">
        <v>495</v>
      </c>
      <c r="E7" s="5" t="s">
        <v>496</v>
      </c>
      <c r="F7" s="60" t="s">
        <v>497</v>
      </c>
      <c r="G7" s="5" t="s">
        <v>498</v>
      </c>
      <c r="H7" s="924"/>
    </row>
    <row r="8" spans="1:8" ht="13.5" x14ac:dyDescent="0.2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204" t="s">
        <v>260</v>
      </c>
      <c r="H8" s="204">
        <v>8</v>
      </c>
    </row>
    <row r="9" spans="1:8" ht="13.5" x14ac:dyDescent="0.25">
      <c r="A9" s="8">
        <v>1</v>
      </c>
      <c r="B9" s="457" t="s">
        <v>947</v>
      </c>
      <c r="C9" s="136" t="s">
        <v>897</v>
      </c>
      <c r="D9" s="456">
        <v>0</v>
      </c>
      <c r="E9" s="456">
        <v>0</v>
      </c>
      <c r="F9" s="456">
        <v>0</v>
      </c>
      <c r="G9" s="456">
        <v>0</v>
      </c>
      <c r="H9" s="204"/>
    </row>
    <row r="10" spans="1:8" ht="13.5" x14ac:dyDescent="0.25">
      <c r="A10" s="8">
        <v>2</v>
      </c>
      <c r="B10" s="457" t="s">
        <v>947</v>
      </c>
      <c r="C10" s="136" t="s">
        <v>898</v>
      </c>
      <c r="D10" s="456">
        <v>0</v>
      </c>
      <c r="E10" s="456">
        <v>0</v>
      </c>
      <c r="F10" s="456">
        <v>0</v>
      </c>
      <c r="G10" s="456">
        <v>0</v>
      </c>
      <c r="H10" s="204"/>
    </row>
    <row r="11" spans="1:8" ht="13.5" x14ac:dyDescent="0.25">
      <c r="A11" s="8">
        <v>3</v>
      </c>
      <c r="B11" s="457" t="s">
        <v>947</v>
      </c>
      <c r="C11" s="136" t="s">
        <v>910</v>
      </c>
      <c r="D11" s="456">
        <v>0</v>
      </c>
      <c r="E11" s="456">
        <v>0</v>
      </c>
      <c r="F11" s="456">
        <v>0</v>
      </c>
      <c r="G11" s="456">
        <v>0</v>
      </c>
      <c r="H11" s="204"/>
    </row>
    <row r="12" spans="1:8" ht="13.5" x14ac:dyDescent="0.25">
      <c r="A12" s="8">
        <v>4</v>
      </c>
      <c r="B12" s="457" t="s">
        <v>947</v>
      </c>
      <c r="C12" s="136" t="s">
        <v>899</v>
      </c>
      <c r="D12" s="456">
        <v>0</v>
      </c>
      <c r="E12" s="456">
        <v>0</v>
      </c>
      <c r="F12" s="456">
        <v>0</v>
      </c>
      <c r="G12" s="456">
        <v>0</v>
      </c>
      <c r="H12" s="204"/>
    </row>
    <row r="13" spans="1:8" ht="13.5" x14ac:dyDescent="0.25">
      <c r="A13" s="8">
        <v>5</v>
      </c>
      <c r="B13" s="457" t="s">
        <v>947</v>
      </c>
      <c r="C13" s="136" t="s">
        <v>900</v>
      </c>
      <c r="D13" s="456">
        <v>0</v>
      </c>
      <c r="E13" s="456">
        <v>0</v>
      </c>
      <c r="F13" s="456">
        <v>0</v>
      </c>
      <c r="G13" s="456">
        <v>0</v>
      </c>
      <c r="H13" s="204"/>
    </row>
    <row r="14" spans="1:8" ht="13.5" x14ac:dyDescent="0.25">
      <c r="A14" s="8">
        <v>6</v>
      </c>
      <c r="B14" s="457" t="s">
        <v>947</v>
      </c>
      <c r="C14" s="136" t="s">
        <v>901</v>
      </c>
      <c r="D14" s="456">
        <v>0</v>
      </c>
      <c r="E14" s="456">
        <v>0</v>
      </c>
      <c r="F14" s="456">
        <v>0</v>
      </c>
      <c r="G14" s="456">
        <v>0</v>
      </c>
      <c r="H14" s="204"/>
    </row>
    <row r="15" spans="1:8" ht="13.5" x14ac:dyDescent="0.25">
      <c r="A15" s="8">
        <v>7</v>
      </c>
      <c r="B15" s="457" t="s">
        <v>947</v>
      </c>
      <c r="C15" s="136" t="s">
        <v>902</v>
      </c>
      <c r="D15" s="456">
        <v>0</v>
      </c>
      <c r="E15" s="456">
        <v>0</v>
      </c>
      <c r="F15" s="456">
        <v>0</v>
      </c>
      <c r="G15" s="456">
        <v>0</v>
      </c>
      <c r="H15" s="204"/>
    </row>
    <row r="16" spans="1:8" ht="13.5" x14ac:dyDescent="0.25">
      <c r="A16" s="8">
        <v>8</v>
      </c>
      <c r="B16" s="457" t="s">
        <v>947</v>
      </c>
      <c r="C16" s="136" t="s">
        <v>903</v>
      </c>
      <c r="D16" s="456">
        <v>0</v>
      </c>
      <c r="E16" s="456">
        <v>0</v>
      </c>
      <c r="F16" s="456">
        <v>0</v>
      </c>
      <c r="G16" s="456">
        <v>0</v>
      </c>
      <c r="H16" s="204"/>
    </row>
    <row r="17" spans="1:9" ht="13.5" x14ac:dyDescent="0.25">
      <c r="A17" s="8">
        <v>9</v>
      </c>
      <c r="B17" s="457" t="s">
        <v>947</v>
      </c>
      <c r="C17" s="136" t="s">
        <v>904</v>
      </c>
      <c r="D17" s="456">
        <v>0</v>
      </c>
      <c r="E17" s="456">
        <v>0</v>
      </c>
      <c r="F17" s="456">
        <v>0</v>
      </c>
      <c r="G17" s="456">
        <v>0</v>
      </c>
      <c r="H17" s="9"/>
    </row>
    <row r="18" spans="1:9" ht="13.5" x14ac:dyDescent="0.25">
      <c r="A18" s="8">
        <v>10</v>
      </c>
      <c r="B18" s="457" t="s">
        <v>947</v>
      </c>
      <c r="C18" s="136" t="s">
        <v>905</v>
      </c>
      <c r="D18" s="456">
        <v>0</v>
      </c>
      <c r="E18" s="456">
        <v>0</v>
      </c>
      <c r="F18" s="456">
        <v>0</v>
      </c>
      <c r="G18" s="456">
        <v>0</v>
      </c>
      <c r="H18" s="9"/>
    </row>
    <row r="19" spans="1:9" ht="13.5" x14ac:dyDescent="0.25">
      <c r="A19" s="8">
        <v>11</v>
      </c>
      <c r="B19" s="457" t="s">
        <v>947</v>
      </c>
      <c r="C19" s="136" t="s">
        <v>906</v>
      </c>
      <c r="D19" s="456">
        <v>0</v>
      </c>
      <c r="E19" s="456">
        <v>0</v>
      </c>
      <c r="F19" s="456">
        <v>0</v>
      </c>
      <c r="G19" s="456">
        <v>0</v>
      </c>
      <c r="H19" s="9"/>
    </row>
    <row r="20" spans="1:9" ht="13.5" x14ac:dyDescent="0.25">
      <c r="A20" s="8">
        <v>12</v>
      </c>
      <c r="B20" s="457" t="s">
        <v>947</v>
      </c>
      <c r="C20" s="136" t="s">
        <v>907</v>
      </c>
      <c r="D20" s="456">
        <v>0</v>
      </c>
      <c r="E20" s="456">
        <v>0</v>
      </c>
      <c r="F20" s="456">
        <v>0</v>
      </c>
      <c r="G20" s="456">
        <v>0</v>
      </c>
      <c r="H20" s="9"/>
    </row>
    <row r="21" spans="1:9" ht="13.5" x14ac:dyDescent="0.25">
      <c r="A21" s="8">
        <v>13</v>
      </c>
      <c r="B21" s="457" t="s">
        <v>947</v>
      </c>
      <c r="C21" s="136" t="s">
        <v>908</v>
      </c>
      <c r="D21" s="456">
        <v>0</v>
      </c>
      <c r="E21" s="456">
        <v>0</v>
      </c>
      <c r="F21" s="456">
        <v>0</v>
      </c>
      <c r="G21" s="456">
        <v>0</v>
      </c>
      <c r="H21" s="9"/>
      <c r="I21" s="15" t="s">
        <v>395</v>
      </c>
    </row>
    <row r="22" spans="1:9" ht="13.5" x14ac:dyDescent="0.25">
      <c r="A22" s="8">
        <v>14</v>
      </c>
      <c r="B22" s="457" t="s">
        <v>947</v>
      </c>
      <c r="C22" s="136" t="s">
        <v>948</v>
      </c>
      <c r="D22" s="456">
        <v>0</v>
      </c>
      <c r="E22" s="456">
        <v>0</v>
      </c>
      <c r="F22" s="456">
        <v>0</v>
      </c>
      <c r="G22" s="456">
        <v>0</v>
      </c>
      <c r="H22" s="9"/>
    </row>
    <row r="23" spans="1:9" ht="13.5" x14ac:dyDescent="0.25">
      <c r="A23" s="8">
        <v>15</v>
      </c>
      <c r="B23" s="457" t="s">
        <v>947</v>
      </c>
      <c r="C23" s="136" t="s">
        <v>911</v>
      </c>
      <c r="D23" s="456">
        <v>0</v>
      </c>
      <c r="E23" s="456">
        <v>0</v>
      </c>
      <c r="F23" s="456">
        <v>0</v>
      </c>
      <c r="G23" s="456">
        <v>0</v>
      </c>
      <c r="H23" s="9"/>
    </row>
    <row r="24" spans="1:9" ht="13.5" x14ac:dyDescent="0.25">
      <c r="A24" s="8">
        <v>16</v>
      </c>
      <c r="B24" s="457" t="s">
        <v>947</v>
      </c>
      <c r="C24" s="136" t="s">
        <v>912</v>
      </c>
      <c r="D24" s="456">
        <v>0</v>
      </c>
      <c r="E24" s="456">
        <v>0</v>
      </c>
      <c r="F24" s="456">
        <v>0</v>
      </c>
      <c r="G24" s="456">
        <v>0</v>
      </c>
      <c r="H24" s="9"/>
    </row>
    <row r="25" spans="1:9" x14ac:dyDescent="0.25">
      <c r="A25" s="8"/>
      <c r="B25" s="9" t="s">
        <v>15</v>
      </c>
      <c r="C25" s="9"/>
      <c r="D25" s="399">
        <f>SUM(D9:D24)</f>
        <v>0</v>
      </c>
      <c r="E25" s="399">
        <f>SUM(E9:E24)</f>
        <v>0</v>
      </c>
      <c r="F25" s="399">
        <f>SUM(F9:F24)</f>
        <v>0</v>
      </c>
      <c r="G25" s="399">
        <f>SUM(G9:G24)</f>
        <v>0</v>
      </c>
      <c r="H25" s="9"/>
    </row>
    <row r="28" spans="1:9" ht="12.75" customHeight="1" x14ac:dyDescent="0.3">
      <c r="A28" s="207"/>
      <c r="B28" s="207"/>
      <c r="C28" s="207"/>
      <c r="D28" s="207"/>
      <c r="F28" s="222"/>
      <c r="G28" s="222"/>
      <c r="H28" s="222"/>
    </row>
    <row r="29" spans="1:9" ht="12.75" customHeight="1" x14ac:dyDescent="0.3">
      <c r="A29" s="207" t="s">
        <v>11</v>
      </c>
      <c r="B29" s="207"/>
      <c r="C29" s="207"/>
      <c r="D29" s="207"/>
      <c r="F29" s="222"/>
      <c r="G29" s="222"/>
      <c r="H29" s="222"/>
    </row>
    <row r="30" spans="1:9" ht="12.75" customHeight="1" x14ac:dyDescent="0.3">
      <c r="A30" s="207"/>
      <c r="B30" s="667" t="s">
        <v>895</v>
      </c>
      <c r="C30" s="667"/>
      <c r="D30" s="667"/>
      <c r="E30" s="660" t="s">
        <v>956</v>
      </c>
      <c r="F30" s="660"/>
      <c r="G30" s="660"/>
      <c r="H30" s="660"/>
    </row>
    <row r="31" spans="1:9" ht="13" x14ac:dyDescent="0.3">
      <c r="B31" s="667" t="s">
        <v>918</v>
      </c>
      <c r="C31" s="667"/>
      <c r="D31" s="667"/>
      <c r="E31" s="660" t="s">
        <v>957</v>
      </c>
      <c r="F31" s="660"/>
      <c r="G31" s="660"/>
      <c r="H31" s="660"/>
    </row>
    <row r="32" spans="1:9" ht="13" x14ac:dyDescent="0.3">
      <c r="B32" s="668" t="s">
        <v>896</v>
      </c>
      <c r="C32" s="668"/>
      <c r="D32" s="668"/>
      <c r="E32" s="660" t="s">
        <v>958</v>
      </c>
      <c r="F32" s="660"/>
      <c r="G32" s="660"/>
      <c r="H32" s="660"/>
    </row>
  </sheetData>
  <mergeCells count="16">
    <mergeCell ref="B31:D31"/>
    <mergeCell ref="B32:D32"/>
    <mergeCell ref="B30:D30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E30:H30"/>
    <mergeCell ref="E31:H31"/>
    <mergeCell ref="E32:H32"/>
  </mergeCells>
  <printOptions horizontalCentered="1"/>
  <pageMargins left="0.70866141732283472" right="0.70866141732283472" top="1.02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35"/>
  <sheetViews>
    <sheetView view="pageBreakPreview" zoomScale="84" zoomScaleSheetLayoutView="84" workbookViewId="0">
      <selection activeCell="J5" sqref="J5:L5"/>
    </sheetView>
  </sheetViews>
  <sheetFormatPr defaultRowHeight="12.5" x14ac:dyDescent="0.25"/>
  <cols>
    <col min="1" max="1" width="6.453125" customWidth="1"/>
    <col min="2" max="2" width="15.453125" customWidth="1"/>
    <col min="3" max="3" width="15.26953125" customWidth="1"/>
    <col min="4" max="5" width="15.453125" customWidth="1"/>
    <col min="6" max="9" width="15.7265625" customWidth="1"/>
    <col min="10" max="10" width="15.453125" customWidth="1"/>
    <col min="11" max="11" width="20" customWidth="1"/>
    <col min="12" max="12" width="14.26953125" customWidth="1"/>
  </cols>
  <sheetData>
    <row r="1" spans="1:12" ht="15.5" x14ac:dyDescent="0.35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242" t="s">
        <v>517</v>
      </c>
    </row>
    <row r="2" spans="1:12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2" ht="13.5" x14ac:dyDescent="0.3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ht="15.5" x14ac:dyDescent="0.35">
      <c r="A4" s="765" t="s">
        <v>516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</row>
    <row r="5" spans="1:12" ht="13.5" x14ac:dyDescent="0.35">
      <c r="A5" s="201" t="s">
        <v>894</v>
      </c>
      <c r="B5" s="201"/>
      <c r="C5" s="201"/>
      <c r="D5" s="201"/>
      <c r="E5" s="201"/>
      <c r="F5" s="201"/>
      <c r="G5" s="201"/>
      <c r="H5" s="201"/>
      <c r="I5" s="201"/>
      <c r="J5" s="922" t="s">
        <v>977</v>
      </c>
      <c r="K5" s="922"/>
      <c r="L5" s="922"/>
    </row>
    <row r="6" spans="1:12" ht="21.75" customHeight="1" x14ac:dyDescent="0.25">
      <c r="A6" s="923" t="s">
        <v>2</v>
      </c>
      <c r="B6" s="923" t="s">
        <v>33</v>
      </c>
      <c r="C6" s="670" t="s">
        <v>459</v>
      </c>
      <c r="D6" s="707"/>
      <c r="E6" s="671"/>
      <c r="F6" s="670" t="s">
        <v>465</v>
      </c>
      <c r="G6" s="707"/>
      <c r="H6" s="707"/>
      <c r="I6" s="671"/>
      <c r="J6" s="689" t="s">
        <v>467</v>
      </c>
      <c r="K6" s="689"/>
      <c r="L6" s="689"/>
    </row>
    <row r="7" spans="1:12" ht="29.25" customHeight="1" x14ac:dyDescent="0.25">
      <c r="A7" s="924"/>
      <c r="B7" s="924"/>
      <c r="C7" s="235" t="s">
        <v>209</v>
      </c>
      <c r="D7" s="235" t="s">
        <v>461</v>
      </c>
      <c r="E7" s="235" t="s">
        <v>466</v>
      </c>
      <c r="F7" s="235" t="s">
        <v>209</v>
      </c>
      <c r="G7" s="235" t="s">
        <v>460</v>
      </c>
      <c r="H7" s="235" t="s">
        <v>462</v>
      </c>
      <c r="I7" s="235" t="s">
        <v>466</v>
      </c>
      <c r="J7" s="5" t="s">
        <v>463</v>
      </c>
      <c r="K7" s="5" t="s">
        <v>464</v>
      </c>
      <c r="L7" s="235" t="s">
        <v>466</v>
      </c>
    </row>
    <row r="8" spans="1:12" ht="13.5" x14ac:dyDescent="0.2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204" t="s">
        <v>260</v>
      </c>
      <c r="H8" s="204" t="s">
        <v>261</v>
      </c>
      <c r="I8" s="204" t="s">
        <v>280</v>
      </c>
      <c r="J8" s="204" t="s">
        <v>281</v>
      </c>
      <c r="K8" s="204" t="s">
        <v>282</v>
      </c>
      <c r="L8" s="204" t="s">
        <v>310</v>
      </c>
    </row>
    <row r="9" spans="1:12" ht="13.5" x14ac:dyDescent="0.25">
      <c r="A9" s="8">
        <v>1</v>
      </c>
      <c r="B9" s="9" t="s">
        <v>897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</row>
    <row r="10" spans="1:12" ht="13.5" x14ac:dyDescent="0.25">
      <c r="A10" s="8">
        <v>2</v>
      </c>
      <c r="B10" s="9" t="s">
        <v>898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</row>
    <row r="11" spans="1:12" ht="13.5" x14ac:dyDescent="0.25">
      <c r="A11" s="8">
        <v>3</v>
      </c>
      <c r="B11" s="9" t="s">
        <v>910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</row>
    <row r="12" spans="1:12" ht="13.5" x14ac:dyDescent="0.25">
      <c r="A12" s="8">
        <v>4</v>
      </c>
      <c r="B12" s="9" t="s">
        <v>899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</row>
    <row r="13" spans="1:12" ht="13.5" x14ac:dyDescent="0.25">
      <c r="A13" s="8">
        <v>5</v>
      </c>
      <c r="B13" s="9" t="s">
        <v>900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</row>
    <row r="14" spans="1:12" ht="13.5" x14ac:dyDescent="0.25">
      <c r="A14" s="8">
        <v>6</v>
      </c>
      <c r="B14" s="9" t="s">
        <v>901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</row>
    <row r="15" spans="1:12" ht="13.5" x14ac:dyDescent="0.25">
      <c r="A15" s="8">
        <v>7</v>
      </c>
      <c r="B15" s="9" t="s">
        <v>902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</row>
    <row r="16" spans="1:12" ht="13.5" x14ac:dyDescent="0.25">
      <c r="A16" s="8">
        <v>8</v>
      </c>
      <c r="B16" s="9" t="s">
        <v>903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</row>
    <row r="17" spans="1:14" ht="13.5" x14ac:dyDescent="0.25">
      <c r="A17" s="8">
        <v>9</v>
      </c>
      <c r="B17" s="9" t="s">
        <v>904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</row>
    <row r="18" spans="1:14" ht="13.5" x14ac:dyDescent="0.25">
      <c r="A18" s="8">
        <v>10</v>
      </c>
      <c r="B18" s="9" t="s">
        <v>905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N18" t="s">
        <v>10</v>
      </c>
    </row>
    <row r="19" spans="1:14" ht="13.5" x14ac:dyDescent="0.25">
      <c r="A19" s="8">
        <v>11</v>
      </c>
      <c r="B19" s="9" t="s">
        <v>906</v>
      </c>
      <c r="C19" s="204">
        <v>0</v>
      </c>
      <c r="D19" s="204">
        <v>0</v>
      </c>
      <c r="E19" s="204">
        <v>0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</row>
    <row r="20" spans="1:14" ht="13.5" x14ac:dyDescent="0.25">
      <c r="A20" s="8">
        <v>12</v>
      </c>
      <c r="B20" s="9" t="s">
        <v>907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</row>
    <row r="21" spans="1:14" ht="13.5" x14ac:dyDescent="0.25">
      <c r="A21" s="8">
        <v>13</v>
      </c>
      <c r="B21" s="9" t="s">
        <v>908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</row>
    <row r="22" spans="1:14" ht="13.5" x14ac:dyDescent="0.25">
      <c r="A22" s="8">
        <v>14</v>
      </c>
      <c r="B22" s="9" t="s">
        <v>909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</row>
    <row r="23" spans="1:14" ht="13.5" x14ac:dyDescent="0.25">
      <c r="A23" s="8">
        <v>15</v>
      </c>
      <c r="B23" s="9" t="s">
        <v>911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</row>
    <row r="24" spans="1:14" ht="13.5" x14ac:dyDescent="0.25">
      <c r="A24" s="8">
        <v>16</v>
      </c>
      <c r="B24" s="9" t="s">
        <v>912</v>
      </c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</row>
    <row r="25" spans="1:14" ht="13.5" x14ac:dyDescent="0.25">
      <c r="A25" s="8"/>
      <c r="B25" s="9" t="s">
        <v>15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</row>
    <row r="26" spans="1:14" ht="13.5" x14ac:dyDescent="0.25">
      <c r="A26" s="241"/>
      <c r="B26" s="12"/>
      <c r="C26" s="577"/>
      <c r="D26" s="577"/>
      <c r="E26" s="577"/>
      <c r="F26" s="577"/>
      <c r="G26" s="577"/>
      <c r="H26" s="577"/>
      <c r="I26" s="577"/>
      <c r="J26" s="577"/>
      <c r="K26" s="577"/>
      <c r="L26" s="577"/>
    </row>
    <row r="27" spans="1:14" ht="13.5" x14ac:dyDescent="0.25">
      <c r="A27" s="241"/>
      <c r="B27" s="12"/>
      <c r="C27" s="577"/>
      <c r="D27" s="577"/>
      <c r="E27" s="577"/>
      <c r="F27" s="577"/>
      <c r="G27" s="577"/>
      <c r="H27" s="577"/>
      <c r="I27" s="577"/>
      <c r="J27" s="577"/>
      <c r="K27" s="577"/>
      <c r="L27" s="577"/>
    </row>
    <row r="28" spans="1:14" ht="13.5" x14ac:dyDescent="0.25">
      <c r="A28" s="241"/>
      <c r="B28" s="12"/>
      <c r="C28" s="577"/>
      <c r="D28" s="577"/>
      <c r="E28" s="577"/>
      <c r="F28" s="577"/>
      <c r="G28" s="577"/>
      <c r="H28" s="577"/>
      <c r="I28" s="577"/>
      <c r="J28" s="577"/>
      <c r="K28" s="577"/>
      <c r="L28" s="577"/>
    </row>
    <row r="31" spans="1:14" ht="12.75" customHeight="1" x14ac:dyDescent="0.3">
      <c r="A31" s="207"/>
      <c r="B31" s="207"/>
      <c r="C31" s="207"/>
      <c r="D31" s="207"/>
      <c r="E31" s="207"/>
      <c r="F31" s="207"/>
      <c r="K31" s="361"/>
    </row>
    <row r="32" spans="1:14" ht="12.75" customHeight="1" x14ac:dyDescent="0.3">
      <c r="A32" s="207"/>
      <c r="B32" s="207"/>
      <c r="C32" s="207"/>
      <c r="D32" s="207"/>
      <c r="E32" s="207" t="s">
        <v>10</v>
      </c>
      <c r="F32" s="207"/>
      <c r="J32" s="222"/>
      <c r="K32" s="222"/>
      <c r="L32" s="222"/>
    </row>
    <row r="33" spans="1:12" ht="12.75" customHeight="1" x14ac:dyDescent="0.3">
      <c r="A33" s="207"/>
      <c r="B33" s="207"/>
      <c r="C33" s="667" t="s">
        <v>895</v>
      </c>
      <c r="D33" s="667"/>
      <c r="E33" s="667"/>
      <c r="F33" s="207"/>
      <c r="I33" s="660" t="s">
        <v>956</v>
      </c>
      <c r="J33" s="660"/>
      <c r="K33" s="660"/>
      <c r="L33" s="660"/>
    </row>
    <row r="34" spans="1:12" ht="13" x14ac:dyDescent="0.3">
      <c r="A34" s="207" t="s">
        <v>11</v>
      </c>
      <c r="C34" s="667" t="s">
        <v>918</v>
      </c>
      <c r="D34" s="667"/>
      <c r="E34" s="667"/>
      <c r="F34" s="207"/>
      <c r="I34" s="660" t="s">
        <v>957</v>
      </c>
      <c r="J34" s="660"/>
      <c r="K34" s="660"/>
      <c r="L34" s="660"/>
    </row>
    <row r="35" spans="1:12" ht="13" x14ac:dyDescent="0.3">
      <c r="C35" s="668" t="s">
        <v>896</v>
      </c>
      <c r="D35" s="668"/>
      <c r="E35" s="668"/>
      <c r="I35" s="660" t="s">
        <v>958</v>
      </c>
      <c r="J35" s="660"/>
      <c r="K35" s="660"/>
      <c r="L35" s="660"/>
    </row>
  </sheetData>
  <mergeCells count="15">
    <mergeCell ref="C34:E34"/>
    <mergeCell ref="C35:E35"/>
    <mergeCell ref="C33:E33"/>
    <mergeCell ref="A1:K1"/>
    <mergeCell ref="C6:E6"/>
    <mergeCell ref="F6:I6"/>
    <mergeCell ref="J6:L6"/>
    <mergeCell ref="A6:A7"/>
    <mergeCell ref="B6:B7"/>
    <mergeCell ref="A2:K2"/>
    <mergeCell ref="A4:K4"/>
    <mergeCell ref="J5:L5"/>
    <mergeCell ref="I33:L33"/>
    <mergeCell ref="I34:L34"/>
    <mergeCell ref="I35:L35"/>
  </mergeCells>
  <printOptions horizontalCentered="1"/>
  <pageMargins left="0.70866141732283472" right="0.70866141732283472" top="0.89" bottom="0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33"/>
  <sheetViews>
    <sheetView view="pageBreakPreview" zoomScale="80" zoomScaleSheetLayoutView="80" workbookViewId="0">
      <selection activeCell="D7" sqref="D7"/>
    </sheetView>
  </sheetViews>
  <sheetFormatPr defaultRowHeight="12.5" x14ac:dyDescent="0.25"/>
  <cols>
    <col min="1" max="1" width="6.26953125" customWidth="1"/>
    <col min="2" max="2" width="14" customWidth="1"/>
    <col min="3" max="4" width="12.7265625" customWidth="1"/>
    <col min="5" max="5" width="12.81640625" customWidth="1"/>
    <col min="6" max="6" width="13.26953125" customWidth="1"/>
    <col min="7" max="7" width="13.7265625" customWidth="1"/>
    <col min="8" max="8" width="12.453125" customWidth="1"/>
    <col min="9" max="9" width="15.54296875" customWidth="1"/>
    <col min="10" max="10" width="12.453125" customWidth="1"/>
    <col min="11" max="11" width="14.26953125" customWidth="1"/>
  </cols>
  <sheetData>
    <row r="1" spans="1:11" ht="15.5" x14ac:dyDescent="0.35">
      <c r="A1" s="765" t="s">
        <v>0</v>
      </c>
      <c r="B1" s="765"/>
      <c r="C1" s="765"/>
      <c r="D1" s="765"/>
      <c r="E1" s="765"/>
      <c r="F1" s="765"/>
      <c r="G1" s="765"/>
      <c r="H1" s="765"/>
      <c r="I1" s="304"/>
      <c r="J1" s="304"/>
      <c r="K1" s="242" t="s">
        <v>519</v>
      </c>
    </row>
    <row r="2" spans="1:11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  <c r="I2" s="199"/>
      <c r="J2" s="199"/>
    </row>
    <row r="3" spans="1:11" ht="13.5" x14ac:dyDescent="0.35">
      <c r="A3" s="200"/>
      <c r="B3" s="200"/>
      <c r="C3" s="200"/>
      <c r="D3" s="200"/>
      <c r="E3" s="200"/>
      <c r="F3" s="200"/>
      <c r="G3" s="200"/>
      <c r="H3" s="200"/>
      <c r="I3" s="200"/>
      <c r="J3" s="200"/>
    </row>
    <row r="4" spans="1:11" ht="15.5" x14ac:dyDescent="0.35">
      <c r="A4" s="765" t="s">
        <v>518</v>
      </c>
      <c r="B4" s="765"/>
      <c r="C4" s="765"/>
      <c r="D4" s="765"/>
      <c r="E4" s="765"/>
      <c r="F4" s="765"/>
      <c r="G4" s="765"/>
      <c r="H4" s="765"/>
      <c r="I4" s="304"/>
      <c r="J4" s="304"/>
    </row>
    <row r="5" spans="1:11" ht="13.5" x14ac:dyDescent="0.35">
      <c r="A5" s="201" t="s">
        <v>894</v>
      </c>
      <c r="B5" s="201"/>
      <c r="C5" s="201"/>
      <c r="D5" s="201"/>
      <c r="E5" s="201"/>
      <c r="F5" s="201"/>
      <c r="G5" s="922" t="s">
        <v>977</v>
      </c>
      <c r="H5" s="922"/>
      <c r="I5" s="922"/>
      <c r="J5" s="922"/>
      <c r="K5" s="922"/>
    </row>
    <row r="6" spans="1:11" ht="21.75" customHeight="1" x14ac:dyDescent="0.25">
      <c r="A6" s="923" t="s">
        <v>2</v>
      </c>
      <c r="B6" s="923" t="s">
        <v>33</v>
      </c>
      <c r="C6" s="670" t="s">
        <v>477</v>
      </c>
      <c r="D6" s="707"/>
      <c r="E6" s="671"/>
      <c r="F6" s="670" t="s">
        <v>480</v>
      </c>
      <c r="G6" s="707"/>
      <c r="H6" s="671"/>
      <c r="I6" s="780" t="s">
        <v>645</v>
      </c>
      <c r="J6" s="780" t="s">
        <v>644</v>
      </c>
      <c r="K6" s="780" t="s">
        <v>74</v>
      </c>
    </row>
    <row r="7" spans="1:11" ht="35.25" customHeight="1" x14ac:dyDescent="0.25">
      <c r="A7" s="924"/>
      <c r="B7" s="924"/>
      <c r="C7" s="5" t="s">
        <v>476</v>
      </c>
      <c r="D7" s="5" t="s">
        <v>478</v>
      </c>
      <c r="E7" s="5" t="s">
        <v>479</v>
      </c>
      <c r="F7" s="5" t="s">
        <v>476</v>
      </c>
      <c r="G7" s="5" t="s">
        <v>478</v>
      </c>
      <c r="H7" s="5" t="s">
        <v>479</v>
      </c>
      <c r="I7" s="781"/>
      <c r="J7" s="781"/>
      <c r="K7" s="781"/>
    </row>
    <row r="8" spans="1:11" ht="13.5" x14ac:dyDescent="0.25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</row>
    <row r="9" spans="1:11" ht="13" x14ac:dyDescent="0.25">
      <c r="A9" s="8">
        <v>1</v>
      </c>
      <c r="B9" s="9" t="s">
        <v>897</v>
      </c>
      <c r="C9" s="401">
        <v>0</v>
      </c>
      <c r="D9" s="401">
        <v>0</v>
      </c>
      <c r="E9" s="401">
        <v>0</v>
      </c>
      <c r="F9" s="401">
        <v>0</v>
      </c>
      <c r="G9" s="401">
        <v>0</v>
      </c>
      <c r="H9" s="401">
        <v>0</v>
      </c>
      <c r="I9" s="401">
        <v>0</v>
      </c>
      <c r="J9" s="401">
        <v>0</v>
      </c>
      <c r="K9" s="401">
        <v>0</v>
      </c>
    </row>
    <row r="10" spans="1:11" ht="13" x14ac:dyDescent="0.25">
      <c r="A10" s="8">
        <v>2</v>
      </c>
      <c r="B10" s="9" t="s">
        <v>898</v>
      </c>
      <c r="C10" s="401">
        <v>0</v>
      </c>
      <c r="D10" s="401">
        <v>0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  <c r="K10" s="401">
        <v>0</v>
      </c>
    </row>
    <row r="11" spans="1:11" ht="13" x14ac:dyDescent="0.25">
      <c r="A11" s="8">
        <v>3</v>
      </c>
      <c r="B11" s="9" t="s">
        <v>910</v>
      </c>
      <c r="C11" s="401">
        <v>0</v>
      </c>
      <c r="D11" s="401">
        <v>0</v>
      </c>
      <c r="E11" s="401">
        <v>0</v>
      </c>
      <c r="F11" s="401">
        <v>0</v>
      </c>
      <c r="G11" s="401">
        <v>0</v>
      </c>
      <c r="H11" s="401">
        <v>0</v>
      </c>
      <c r="I11" s="401">
        <v>0</v>
      </c>
      <c r="J11" s="401">
        <v>0</v>
      </c>
      <c r="K11" s="401">
        <v>0</v>
      </c>
    </row>
    <row r="12" spans="1:11" ht="13" x14ac:dyDescent="0.25">
      <c r="A12" s="8">
        <v>4</v>
      </c>
      <c r="B12" s="9" t="s">
        <v>899</v>
      </c>
      <c r="C12" s="401">
        <v>0</v>
      </c>
      <c r="D12" s="401">
        <v>0</v>
      </c>
      <c r="E12" s="401">
        <v>0</v>
      </c>
      <c r="F12" s="401">
        <v>0</v>
      </c>
      <c r="G12" s="401">
        <v>0</v>
      </c>
      <c r="H12" s="401">
        <v>0</v>
      </c>
      <c r="I12" s="401">
        <v>0</v>
      </c>
      <c r="J12" s="401">
        <v>0</v>
      </c>
      <c r="K12" s="401">
        <v>0</v>
      </c>
    </row>
    <row r="13" spans="1:11" ht="13" x14ac:dyDescent="0.25">
      <c r="A13" s="8">
        <v>5</v>
      </c>
      <c r="B13" s="9" t="s">
        <v>900</v>
      </c>
      <c r="C13" s="401">
        <v>0</v>
      </c>
      <c r="D13" s="401">
        <v>0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401">
        <v>0</v>
      </c>
    </row>
    <row r="14" spans="1:11" ht="13" x14ac:dyDescent="0.25">
      <c r="A14" s="8">
        <v>6</v>
      </c>
      <c r="B14" s="9" t="s">
        <v>901</v>
      </c>
      <c r="C14" s="401">
        <v>0</v>
      </c>
      <c r="D14" s="401">
        <v>0</v>
      </c>
      <c r="E14" s="401">
        <v>0</v>
      </c>
      <c r="F14" s="401">
        <v>0</v>
      </c>
      <c r="G14" s="401">
        <v>0</v>
      </c>
      <c r="H14" s="401">
        <v>0</v>
      </c>
      <c r="I14" s="401">
        <v>0</v>
      </c>
      <c r="J14" s="401">
        <v>0</v>
      </c>
      <c r="K14" s="401">
        <v>0</v>
      </c>
    </row>
    <row r="15" spans="1:11" ht="13" x14ac:dyDescent="0.25">
      <c r="A15" s="8">
        <v>7</v>
      </c>
      <c r="B15" s="9" t="s">
        <v>902</v>
      </c>
      <c r="C15" s="401">
        <v>0</v>
      </c>
      <c r="D15" s="401">
        <v>0</v>
      </c>
      <c r="E15" s="401">
        <v>0</v>
      </c>
      <c r="F15" s="401">
        <v>0</v>
      </c>
      <c r="G15" s="401">
        <v>0</v>
      </c>
      <c r="H15" s="401">
        <v>0</v>
      </c>
      <c r="I15" s="401">
        <v>0</v>
      </c>
      <c r="J15" s="401">
        <v>0</v>
      </c>
      <c r="K15" s="401">
        <v>0</v>
      </c>
    </row>
    <row r="16" spans="1:11" ht="13" x14ac:dyDescent="0.25">
      <c r="A16" s="8">
        <v>8</v>
      </c>
      <c r="B16" s="9" t="s">
        <v>903</v>
      </c>
      <c r="C16" s="401">
        <v>0</v>
      </c>
      <c r="D16" s="401">
        <v>0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</row>
    <row r="17" spans="1:13" ht="13" x14ac:dyDescent="0.25">
      <c r="A17" s="8">
        <v>9</v>
      </c>
      <c r="B17" s="9" t="s">
        <v>904</v>
      </c>
      <c r="C17" s="401">
        <v>0</v>
      </c>
      <c r="D17" s="401">
        <v>0</v>
      </c>
      <c r="E17" s="401">
        <v>0</v>
      </c>
      <c r="F17" s="401">
        <v>0</v>
      </c>
      <c r="G17" s="401">
        <v>0</v>
      </c>
      <c r="H17" s="401">
        <v>0</v>
      </c>
      <c r="I17" s="401">
        <v>0</v>
      </c>
      <c r="J17" s="401">
        <v>0</v>
      </c>
      <c r="K17" s="401">
        <v>0</v>
      </c>
      <c r="M17" t="s">
        <v>10</v>
      </c>
    </row>
    <row r="18" spans="1:13" ht="13" x14ac:dyDescent="0.25">
      <c r="A18" s="8">
        <v>10</v>
      </c>
      <c r="B18" s="9" t="s">
        <v>905</v>
      </c>
      <c r="C18" s="401">
        <v>0</v>
      </c>
      <c r="D18" s="401">
        <v>0</v>
      </c>
      <c r="E18" s="401">
        <v>0</v>
      </c>
      <c r="F18" s="401">
        <v>0</v>
      </c>
      <c r="G18" s="401">
        <v>0</v>
      </c>
      <c r="H18" s="401">
        <v>0</v>
      </c>
      <c r="I18" s="401">
        <v>0</v>
      </c>
      <c r="J18" s="401">
        <v>0</v>
      </c>
      <c r="K18" s="401">
        <v>0</v>
      </c>
    </row>
    <row r="19" spans="1:13" ht="13" x14ac:dyDescent="0.25">
      <c r="A19" s="8">
        <v>11</v>
      </c>
      <c r="B19" s="9" t="s">
        <v>906</v>
      </c>
      <c r="C19" s="401">
        <v>0</v>
      </c>
      <c r="D19" s="401">
        <v>0</v>
      </c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</row>
    <row r="20" spans="1:13" ht="13" x14ac:dyDescent="0.25">
      <c r="A20" s="8">
        <v>12</v>
      </c>
      <c r="B20" s="9" t="s">
        <v>907</v>
      </c>
      <c r="C20" s="401">
        <v>0</v>
      </c>
      <c r="D20" s="401">
        <v>0</v>
      </c>
      <c r="E20" s="401">
        <v>0</v>
      </c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401">
        <v>0</v>
      </c>
    </row>
    <row r="21" spans="1:13" ht="13" x14ac:dyDescent="0.25">
      <c r="A21" s="8">
        <v>13</v>
      </c>
      <c r="B21" s="9" t="s">
        <v>908</v>
      </c>
      <c r="C21" s="401">
        <v>0</v>
      </c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0</v>
      </c>
    </row>
    <row r="22" spans="1:13" ht="13" x14ac:dyDescent="0.25">
      <c r="A22" s="8">
        <v>14</v>
      </c>
      <c r="B22" s="9" t="s">
        <v>909</v>
      </c>
      <c r="C22" s="401">
        <v>0</v>
      </c>
      <c r="D22" s="401">
        <v>0</v>
      </c>
      <c r="E22" s="401">
        <v>0</v>
      </c>
      <c r="F22" s="401">
        <v>0</v>
      </c>
      <c r="G22" s="401">
        <v>0</v>
      </c>
      <c r="H22" s="401">
        <v>0</v>
      </c>
      <c r="I22" s="401">
        <v>0</v>
      </c>
      <c r="J22" s="401">
        <v>0</v>
      </c>
      <c r="K22" s="401">
        <v>0</v>
      </c>
    </row>
    <row r="23" spans="1:13" ht="13" x14ac:dyDescent="0.25">
      <c r="A23" s="8">
        <v>15</v>
      </c>
      <c r="B23" s="9" t="s">
        <v>911</v>
      </c>
      <c r="C23" s="401">
        <v>0</v>
      </c>
      <c r="D23" s="401">
        <v>0</v>
      </c>
      <c r="E23" s="401">
        <v>0</v>
      </c>
      <c r="F23" s="401">
        <v>0</v>
      </c>
      <c r="G23" s="401">
        <v>0</v>
      </c>
      <c r="H23" s="401">
        <v>0</v>
      </c>
      <c r="I23" s="401">
        <v>0</v>
      </c>
      <c r="J23" s="401">
        <v>0</v>
      </c>
      <c r="K23" s="401">
        <v>0</v>
      </c>
    </row>
    <row r="24" spans="1:13" ht="13" x14ac:dyDescent="0.25">
      <c r="A24" s="8">
        <v>16</v>
      </c>
      <c r="B24" s="9" t="s">
        <v>912</v>
      </c>
      <c r="C24" s="401">
        <v>0</v>
      </c>
      <c r="D24" s="401">
        <v>0</v>
      </c>
      <c r="E24" s="401">
        <v>0</v>
      </c>
      <c r="F24" s="401">
        <v>0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</row>
    <row r="25" spans="1:13" ht="13" x14ac:dyDescent="0.25">
      <c r="A25" s="8"/>
      <c r="B25" s="9" t="s">
        <v>15</v>
      </c>
      <c r="C25" s="401">
        <v>0</v>
      </c>
      <c r="D25" s="401">
        <v>0</v>
      </c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0</v>
      </c>
    </row>
    <row r="26" spans="1:13" ht="13" x14ac:dyDescent="0.25">
      <c r="A26" s="241"/>
      <c r="B26" s="12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3" ht="13" x14ac:dyDescent="0.25">
      <c r="A27" s="241"/>
      <c r="B27" s="12"/>
      <c r="C27" s="111"/>
      <c r="D27" s="111"/>
      <c r="E27" s="111"/>
      <c r="F27" s="111"/>
      <c r="G27" s="111"/>
      <c r="H27" s="111"/>
      <c r="I27" s="111"/>
      <c r="J27" s="111"/>
      <c r="K27" s="111"/>
    </row>
    <row r="29" spans="1:13" ht="12.75" customHeight="1" x14ac:dyDescent="0.3">
      <c r="A29" s="207"/>
      <c r="B29" s="207"/>
      <c r="C29" s="207"/>
      <c r="D29" s="207"/>
      <c r="E29" s="207"/>
      <c r="F29" s="207"/>
    </row>
    <row r="30" spans="1:13" ht="12.75" customHeight="1" x14ac:dyDescent="0.3">
      <c r="A30" s="207" t="s">
        <v>11</v>
      </c>
      <c r="B30" s="207"/>
      <c r="C30" s="207"/>
      <c r="D30" s="207"/>
      <c r="E30" s="207"/>
      <c r="F30" s="207"/>
      <c r="G30" s="222"/>
      <c r="H30" s="222"/>
      <c r="I30" s="222"/>
      <c r="J30" s="222"/>
      <c r="K30" s="222"/>
    </row>
    <row r="31" spans="1:13" ht="12.75" customHeight="1" x14ac:dyDescent="0.3">
      <c r="A31" s="207"/>
      <c r="B31" s="207"/>
      <c r="C31" s="667" t="s">
        <v>895</v>
      </c>
      <c r="D31" s="667"/>
      <c r="E31" s="667"/>
      <c r="F31" s="207"/>
      <c r="G31" s="222"/>
      <c r="H31" s="660" t="s">
        <v>956</v>
      </c>
      <c r="I31" s="660"/>
      <c r="J31" s="660"/>
      <c r="K31" s="660"/>
    </row>
    <row r="32" spans="1:13" ht="12.75" customHeight="1" x14ac:dyDescent="0.3">
      <c r="C32" s="667" t="s">
        <v>918</v>
      </c>
      <c r="D32" s="667"/>
      <c r="E32" s="667"/>
      <c r="F32" s="207"/>
      <c r="H32" s="660" t="s">
        <v>957</v>
      </c>
      <c r="I32" s="660"/>
      <c r="J32" s="660"/>
      <c r="K32" s="660"/>
    </row>
    <row r="33" spans="3:11" ht="13" x14ac:dyDescent="0.3">
      <c r="C33" s="668" t="s">
        <v>896</v>
      </c>
      <c r="D33" s="668"/>
      <c r="E33" s="668"/>
      <c r="H33" s="660" t="s">
        <v>958</v>
      </c>
      <c r="I33" s="660"/>
      <c r="J33" s="660"/>
      <c r="K33" s="660"/>
    </row>
  </sheetData>
  <mergeCells count="17">
    <mergeCell ref="C31:E31"/>
    <mergeCell ref="H31:K31"/>
    <mergeCell ref="H32:K32"/>
    <mergeCell ref="H33:K33"/>
    <mergeCell ref="G5:K5"/>
    <mergeCell ref="C32:E32"/>
    <mergeCell ref="C33:E33"/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</mergeCells>
  <printOptions horizontalCentered="1"/>
  <pageMargins left="0.70866141732283472" right="0.70866141732283472" top="0.95" bottom="0" header="0.31496062992125984" footer="0.31496062992125984"/>
  <pageSetup paperSize="9" scale="9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O38"/>
  <sheetViews>
    <sheetView view="pageBreakPreview" topLeftCell="D7" zoomScaleNormal="85" zoomScaleSheetLayoutView="100" workbookViewId="0">
      <selection activeCell="M23" sqref="M23"/>
    </sheetView>
  </sheetViews>
  <sheetFormatPr defaultRowHeight="12.5" x14ac:dyDescent="0.25"/>
  <cols>
    <col min="1" max="1" width="7.453125" customWidth="1"/>
    <col min="2" max="2" width="14" customWidth="1"/>
    <col min="3" max="3" width="13.7265625" bestFit="1" customWidth="1"/>
    <col min="4" max="4" width="14.453125" bestFit="1" customWidth="1"/>
    <col min="5" max="5" width="14.453125" customWidth="1"/>
    <col min="6" max="6" width="15.453125" customWidth="1"/>
    <col min="7" max="7" width="14.81640625" customWidth="1"/>
    <col min="8" max="8" width="17" customWidth="1"/>
    <col min="9" max="9" width="11.7265625" customWidth="1"/>
    <col min="10" max="10" width="14.453125" bestFit="1" customWidth="1"/>
    <col min="11" max="11" width="15.54296875" customWidth="1"/>
    <col min="12" max="12" width="17.7265625" customWidth="1"/>
  </cols>
  <sheetData>
    <row r="1" spans="1:15" ht="15.5" x14ac:dyDescent="0.35">
      <c r="A1" s="80"/>
      <c r="B1" s="80"/>
      <c r="C1" s="80"/>
      <c r="D1" s="80"/>
      <c r="E1" s="80"/>
      <c r="F1" s="80"/>
      <c r="G1" s="80"/>
      <c r="H1" s="80"/>
      <c r="K1" s="782" t="s">
        <v>82</v>
      </c>
      <c r="L1" s="782"/>
    </row>
    <row r="2" spans="1:15" ht="15.5" x14ac:dyDescent="0.35">
      <c r="A2" s="960" t="s">
        <v>0</v>
      </c>
      <c r="B2" s="960"/>
      <c r="C2" s="960"/>
      <c r="D2" s="960"/>
      <c r="E2" s="960"/>
      <c r="F2" s="960"/>
      <c r="G2" s="960"/>
      <c r="H2" s="960"/>
      <c r="I2" s="80"/>
      <c r="J2" s="80"/>
      <c r="K2" s="80"/>
      <c r="L2" s="80"/>
    </row>
    <row r="3" spans="1:15" ht="20" x14ac:dyDescent="0.4">
      <c r="A3" s="756" t="s">
        <v>740</v>
      </c>
      <c r="B3" s="756"/>
      <c r="C3" s="756"/>
      <c r="D3" s="756"/>
      <c r="E3" s="756"/>
      <c r="F3" s="756"/>
      <c r="G3" s="756"/>
      <c r="H3" s="756"/>
      <c r="I3" s="80"/>
      <c r="J3" s="80"/>
      <c r="K3" s="80"/>
      <c r="L3" s="80"/>
    </row>
    <row r="4" spans="1:15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5" ht="15.5" x14ac:dyDescent="0.35">
      <c r="A5" s="757" t="s">
        <v>860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5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5" ht="13" x14ac:dyDescent="0.3">
      <c r="A7" s="695" t="s">
        <v>894</v>
      </c>
      <c r="B7" s="695"/>
      <c r="C7" s="80"/>
      <c r="D7" s="80"/>
      <c r="E7" s="80"/>
      <c r="F7" s="80"/>
      <c r="G7" s="80"/>
      <c r="H7" s="299"/>
      <c r="I7" s="80"/>
      <c r="J7" s="80"/>
      <c r="K7" s="80"/>
      <c r="L7" s="80"/>
    </row>
    <row r="8" spans="1:15" ht="18" x14ac:dyDescent="0.4">
      <c r="A8" s="83"/>
      <c r="B8" s="83"/>
      <c r="C8" s="80"/>
      <c r="D8" s="80"/>
      <c r="E8" s="80"/>
      <c r="F8" s="80"/>
      <c r="G8" s="80"/>
      <c r="H8" s="80"/>
      <c r="I8" s="105"/>
      <c r="J8" s="126"/>
      <c r="K8" s="958" t="s">
        <v>977</v>
      </c>
      <c r="L8" s="958"/>
      <c r="M8" s="579"/>
      <c r="N8" s="579"/>
      <c r="O8" s="579"/>
    </row>
    <row r="9" spans="1:15" ht="27.75" customHeight="1" x14ac:dyDescent="0.25">
      <c r="A9" s="957" t="s">
        <v>211</v>
      </c>
      <c r="B9" s="957" t="s">
        <v>210</v>
      </c>
      <c r="C9" s="772" t="s">
        <v>485</v>
      </c>
      <c r="D9" s="772" t="s">
        <v>486</v>
      </c>
      <c r="E9" s="772" t="s">
        <v>487</v>
      </c>
      <c r="F9" s="772"/>
      <c r="G9" s="772" t="s">
        <v>442</v>
      </c>
      <c r="H9" s="772"/>
      <c r="I9" s="772" t="s">
        <v>221</v>
      </c>
      <c r="J9" s="772"/>
      <c r="K9" s="957" t="s">
        <v>222</v>
      </c>
      <c r="L9" s="957"/>
    </row>
    <row r="10" spans="1:15" ht="43.9" customHeight="1" x14ac:dyDescent="0.25">
      <c r="A10" s="959"/>
      <c r="B10" s="959"/>
      <c r="C10" s="772"/>
      <c r="D10" s="772"/>
      <c r="E10" s="402" t="s">
        <v>209</v>
      </c>
      <c r="F10" s="402" t="s">
        <v>192</v>
      </c>
      <c r="G10" s="402" t="s">
        <v>209</v>
      </c>
      <c r="H10" s="402" t="s">
        <v>192</v>
      </c>
      <c r="I10" s="402" t="s">
        <v>209</v>
      </c>
      <c r="J10" s="402" t="s">
        <v>192</v>
      </c>
      <c r="K10" s="402" t="s">
        <v>714</v>
      </c>
      <c r="L10" s="402" t="s">
        <v>713</v>
      </c>
    </row>
    <row r="11" spans="1:15" s="14" customFormat="1" ht="13" x14ac:dyDescent="0.3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</row>
    <row r="12" spans="1:15" x14ac:dyDescent="0.25">
      <c r="A12" s="8">
        <v>1</v>
      </c>
      <c r="B12" s="9" t="s">
        <v>897</v>
      </c>
      <c r="C12" s="205">
        <f>221+135</f>
        <v>356</v>
      </c>
      <c r="D12" s="86">
        <v>356</v>
      </c>
      <c r="E12" s="86">
        <v>16164</v>
      </c>
      <c r="F12" s="86">
        <v>78</v>
      </c>
      <c r="G12" s="86">
        <v>1950</v>
      </c>
      <c r="H12" s="86">
        <v>173</v>
      </c>
      <c r="I12" s="86">
        <v>7520</v>
      </c>
      <c r="J12" s="86">
        <v>449</v>
      </c>
      <c r="K12" s="476">
        <v>16164</v>
      </c>
      <c r="L12" s="476">
        <v>0</v>
      </c>
    </row>
    <row r="13" spans="1:15" x14ac:dyDescent="0.25">
      <c r="A13" s="8">
        <v>2</v>
      </c>
      <c r="B13" s="9" t="s">
        <v>898</v>
      </c>
      <c r="C13" s="205">
        <v>350</v>
      </c>
      <c r="D13" s="86">
        <v>350</v>
      </c>
      <c r="E13" s="86">
        <v>16317</v>
      </c>
      <c r="F13" s="86">
        <v>125</v>
      </c>
      <c r="G13" s="86">
        <v>2508</v>
      </c>
      <c r="H13" s="86">
        <v>350</v>
      </c>
      <c r="I13" s="86">
        <v>14685</v>
      </c>
      <c r="J13" s="86">
        <v>350</v>
      </c>
      <c r="K13" s="476">
        <v>16317</v>
      </c>
      <c r="L13" s="476">
        <v>0</v>
      </c>
    </row>
    <row r="14" spans="1:15" x14ac:dyDescent="0.25">
      <c r="A14" s="8">
        <v>3</v>
      </c>
      <c r="B14" s="9" t="s">
        <v>910</v>
      </c>
      <c r="C14" s="205">
        <v>84</v>
      </c>
      <c r="D14" s="86">
        <v>84</v>
      </c>
      <c r="E14" s="86">
        <v>6928</v>
      </c>
      <c r="F14" s="86">
        <v>42</v>
      </c>
      <c r="G14" s="86">
        <v>4580</v>
      </c>
      <c r="H14" s="86">
        <v>84</v>
      </c>
      <c r="I14" s="86">
        <v>6970</v>
      </c>
      <c r="J14" s="86">
        <v>107</v>
      </c>
      <c r="K14" s="476">
        <v>6928</v>
      </c>
      <c r="L14" s="476">
        <v>0</v>
      </c>
    </row>
    <row r="15" spans="1:15" x14ac:dyDescent="0.25">
      <c r="A15" s="8">
        <v>4</v>
      </c>
      <c r="B15" s="9" t="s">
        <v>899</v>
      </c>
      <c r="C15" s="205">
        <v>228</v>
      </c>
      <c r="D15" s="86">
        <v>228</v>
      </c>
      <c r="E15" s="86">
        <v>14340</v>
      </c>
      <c r="F15" s="86">
        <v>32</v>
      </c>
      <c r="G15" s="86">
        <v>1347</v>
      </c>
      <c r="H15" s="86">
        <v>65</v>
      </c>
      <c r="I15" s="86">
        <v>3797</v>
      </c>
      <c r="J15" s="86">
        <v>205</v>
      </c>
      <c r="K15" s="476">
        <v>14340</v>
      </c>
      <c r="L15" s="476">
        <v>0</v>
      </c>
    </row>
    <row r="16" spans="1:15" x14ac:dyDescent="0.25">
      <c r="A16" s="8">
        <v>5</v>
      </c>
      <c r="B16" s="9" t="s">
        <v>900</v>
      </c>
      <c r="C16" s="205">
        <v>120</v>
      </c>
      <c r="D16" s="86">
        <v>120</v>
      </c>
      <c r="E16" s="86">
        <v>5573</v>
      </c>
      <c r="F16" s="86">
        <v>0</v>
      </c>
      <c r="G16" s="86">
        <v>0</v>
      </c>
      <c r="H16" s="86">
        <v>122</v>
      </c>
      <c r="I16" s="86">
        <v>17580</v>
      </c>
      <c r="J16" s="86">
        <v>122</v>
      </c>
      <c r="K16" s="476">
        <v>5573</v>
      </c>
      <c r="L16" s="476">
        <v>0</v>
      </c>
    </row>
    <row r="17" spans="1:13" x14ac:dyDescent="0.25">
      <c r="A17" s="8">
        <v>6</v>
      </c>
      <c r="B17" s="9" t="s">
        <v>901</v>
      </c>
      <c r="C17" s="205">
        <v>211</v>
      </c>
      <c r="D17" s="86">
        <v>211</v>
      </c>
      <c r="E17" s="86">
        <v>10799</v>
      </c>
      <c r="F17" s="86">
        <v>38</v>
      </c>
      <c r="G17" s="86">
        <v>11581</v>
      </c>
      <c r="H17" s="86">
        <v>211</v>
      </c>
      <c r="I17" s="86">
        <v>23576</v>
      </c>
      <c r="J17" s="86">
        <v>211</v>
      </c>
      <c r="K17" s="476">
        <v>10799</v>
      </c>
      <c r="L17" s="476">
        <v>0</v>
      </c>
    </row>
    <row r="18" spans="1:13" x14ac:dyDescent="0.25">
      <c r="A18" s="8">
        <v>7</v>
      </c>
      <c r="B18" s="9" t="s">
        <v>902</v>
      </c>
      <c r="C18" s="205">
        <v>157</v>
      </c>
      <c r="D18" s="86">
        <v>157</v>
      </c>
      <c r="E18" s="86">
        <v>13732</v>
      </c>
      <c r="F18" s="86">
        <v>157</v>
      </c>
      <c r="G18" s="86">
        <v>15654</v>
      </c>
      <c r="H18" s="86">
        <v>287</v>
      </c>
      <c r="I18" s="86">
        <v>14562</v>
      </c>
      <c r="J18" s="86">
        <v>287</v>
      </c>
      <c r="K18" s="476">
        <v>13732</v>
      </c>
      <c r="L18" s="476">
        <v>0</v>
      </c>
    </row>
    <row r="19" spans="1:13" x14ac:dyDescent="0.25">
      <c r="A19" s="8">
        <v>8</v>
      </c>
      <c r="B19" s="9" t="s">
        <v>903</v>
      </c>
      <c r="C19" s="205">
        <v>130</v>
      </c>
      <c r="D19" s="86">
        <v>130</v>
      </c>
      <c r="E19" s="86">
        <v>4768</v>
      </c>
      <c r="F19" s="86">
        <v>0</v>
      </c>
      <c r="G19" s="86">
        <v>0</v>
      </c>
      <c r="H19" s="86">
        <v>125</v>
      </c>
      <c r="I19" s="86">
        <v>3651</v>
      </c>
      <c r="J19" s="86">
        <v>125</v>
      </c>
      <c r="K19" s="476">
        <v>4768</v>
      </c>
      <c r="L19" s="476">
        <v>0</v>
      </c>
    </row>
    <row r="20" spans="1:13" x14ac:dyDescent="0.25">
      <c r="A20" s="8">
        <v>9</v>
      </c>
      <c r="B20" s="9" t="s">
        <v>904</v>
      </c>
      <c r="C20" s="205">
        <v>304</v>
      </c>
      <c r="D20" s="86">
        <v>304</v>
      </c>
      <c r="E20" s="86">
        <v>17537</v>
      </c>
      <c r="F20" s="86">
        <v>304</v>
      </c>
      <c r="G20" s="86">
        <v>17537</v>
      </c>
      <c r="H20" s="86">
        <v>80</v>
      </c>
      <c r="I20" s="86">
        <v>561</v>
      </c>
      <c r="J20" s="86">
        <v>304</v>
      </c>
      <c r="K20" s="476">
        <v>17537</v>
      </c>
      <c r="L20" s="476">
        <v>0</v>
      </c>
    </row>
    <row r="21" spans="1:13" x14ac:dyDescent="0.25">
      <c r="A21" s="8">
        <v>10</v>
      </c>
      <c r="B21" s="9" t="s">
        <v>905</v>
      </c>
      <c r="C21" s="205">
        <v>386</v>
      </c>
      <c r="D21" s="86">
        <v>386</v>
      </c>
      <c r="E21" s="86">
        <v>17041</v>
      </c>
      <c r="F21" s="86">
        <v>0</v>
      </c>
      <c r="G21" s="86">
        <v>0</v>
      </c>
      <c r="H21" s="86">
        <v>23</v>
      </c>
      <c r="I21" s="86">
        <v>2237</v>
      </c>
      <c r="J21" s="86">
        <v>366</v>
      </c>
      <c r="K21" s="476">
        <v>17041</v>
      </c>
      <c r="L21" s="476">
        <v>0</v>
      </c>
    </row>
    <row r="22" spans="1:13" x14ac:dyDescent="0.25">
      <c r="A22" s="8">
        <v>11</v>
      </c>
      <c r="B22" s="9" t="s">
        <v>906</v>
      </c>
      <c r="C22" s="205">
        <v>245</v>
      </c>
      <c r="D22" s="86">
        <v>245</v>
      </c>
      <c r="E22" s="86">
        <v>9136</v>
      </c>
      <c r="F22" s="86">
        <v>139</v>
      </c>
      <c r="G22" s="86">
        <v>6154</v>
      </c>
      <c r="H22" s="86">
        <v>245</v>
      </c>
      <c r="I22" s="86">
        <v>9136</v>
      </c>
      <c r="J22" s="86">
        <v>245</v>
      </c>
      <c r="K22" s="476">
        <v>9136</v>
      </c>
      <c r="L22" s="476">
        <v>0</v>
      </c>
    </row>
    <row r="23" spans="1:13" x14ac:dyDescent="0.25">
      <c r="A23" s="8">
        <v>12</v>
      </c>
      <c r="B23" s="9" t="s">
        <v>907</v>
      </c>
      <c r="C23" s="205">
        <v>126</v>
      </c>
      <c r="D23" s="86">
        <v>126</v>
      </c>
      <c r="E23" s="86">
        <v>5136</v>
      </c>
      <c r="F23" s="86">
        <v>10</v>
      </c>
      <c r="G23" s="86">
        <v>3115</v>
      </c>
      <c r="H23" s="86">
        <v>36</v>
      </c>
      <c r="I23" s="86">
        <v>17621</v>
      </c>
      <c r="J23" s="86">
        <v>73</v>
      </c>
      <c r="K23" s="476">
        <v>5136</v>
      </c>
      <c r="L23" s="476">
        <v>0</v>
      </c>
    </row>
    <row r="24" spans="1:13" x14ac:dyDescent="0.25">
      <c r="A24" s="8">
        <v>13</v>
      </c>
      <c r="B24" s="9" t="s">
        <v>908</v>
      </c>
      <c r="C24" s="205">
        <v>353</v>
      </c>
      <c r="D24" s="86">
        <v>353</v>
      </c>
      <c r="E24" s="86">
        <v>18212</v>
      </c>
      <c r="F24" s="86">
        <v>305</v>
      </c>
      <c r="G24" s="86">
        <v>16748</v>
      </c>
      <c r="H24" s="86">
        <v>353</v>
      </c>
      <c r="I24" s="86">
        <v>26365</v>
      </c>
      <c r="J24" s="86">
        <v>353</v>
      </c>
      <c r="K24" s="476">
        <v>18212</v>
      </c>
      <c r="L24" s="476">
        <v>0</v>
      </c>
    </row>
    <row r="25" spans="1:13" x14ac:dyDescent="0.25">
      <c r="A25" s="498">
        <v>14</v>
      </c>
      <c r="B25" s="205" t="s">
        <v>909</v>
      </c>
      <c r="C25" s="205">
        <v>108</v>
      </c>
      <c r="D25" s="550">
        <v>108</v>
      </c>
      <c r="E25" s="550">
        <v>4336</v>
      </c>
      <c r="F25" s="550">
        <v>73</v>
      </c>
      <c r="G25" s="550">
        <v>588</v>
      </c>
      <c r="H25" s="550">
        <v>137</v>
      </c>
      <c r="I25" s="550">
        <v>10200</v>
      </c>
      <c r="J25" s="550">
        <v>137</v>
      </c>
      <c r="K25" s="551">
        <v>4336</v>
      </c>
      <c r="L25" s="551">
        <v>0</v>
      </c>
      <c r="M25" s="296"/>
    </row>
    <row r="26" spans="1:13" x14ac:dyDescent="0.25">
      <c r="A26" s="8">
        <v>15</v>
      </c>
      <c r="B26" s="9" t="s">
        <v>911</v>
      </c>
      <c r="C26" s="205">
        <v>197</v>
      </c>
      <c r="D26" s="86">
        <v>197</v>
      </c>
      <c r="E26" s="86">
        <v>6338</v>
      </c>
      <c r="F26" s="86">
        <v>135</v>
      </c>
      <c r="G26" s="86">
        <v>802</v>
      </c>
      <c r="H26" s="86">
        <v>135</v>
      </c>
      <c r="I26" s="86">
        <v>5094</v>
      </c>
      <c r="J26" s="86">
        <v>241</v>
      </c>
      <c r="K26" s="476">
        <v>6338</v>
      </c>
      <c r="L26" s="476">
        <v>0</v>
      </c>
    </row>
    <row r="27" spans="1:13" x14ac:dyDescent="0.25">
      <c r="A27" s="8">
        <v>16</v>
      </c>
      <c r="B27" s="9" t="s">
        <v>912</v>
      </c>
      <c r="C27" s="205">
        <v>121</v>
      </c>
      <c r="D27" s="86">
        <v>121</v>
      </c>
      <c r="E27" s="86">
        <v>3446</v>
      </c>
      <c r="F27" s="9">
        <v>0</v>
      </c>
      <c r="G27" s="86">
        <v>0</v>
      </c>
      <c r="H27" s="86">
        <v>155</v>
      </c>
      <c r="I27" s="86">
        <v>9797</v>
      </c>
      <c r="J27" s="86">
        <v>155</v>
      </c>
      <c r="K27" s="476">
        <v>3446</v>
      </c>
      <c r="L27" s="476">
        <v>0</v>
      </c>
    </row>
    <row r="28" spans="1:13" s="14" customFormat="1" ht="13" x14ac:dyDescent="0.3">
      <c r="A28" s="400"/>
      <c r="B28" s="25" t="s">
        <v>15</v>
      </c>
      <c r="C28" s="25">
        <f>SUM(C12:C27)</f>
        <v>3476</v>
      </c>
      <c r="D28" s="318">
        <v>3476</v>
      </c>
      <c r="E28" s="318">
        <v>169803</v>
      </c>
      <c r="F28" s="25">
        <v>1438</v>
      </c>
      <c r="G28" s="318">
        <v>82564</v>
      </c>
      <c r="H28" s="318">
        <v>2058</v>
      </c>
      <c r="I28" s="318">
        <v>151147</v>
      </c>
      <c r="J28" s="318">
        <v>2931</v>
      </c>
      <c r="K28" s="476">
        <v>169803</v>
      </c>
      <c r="L28" s="476">
        <v>0</v>
      </c>
    </row>
    <row r="29" spans="1:13" x14ac:dyDescent="0.25">
      <c r="A29" s="88"/>
      <c r="B29" s="88"/>
      <c r="C29" s="80"/>
      <c r="D29" s="80"/>
      <c r="E29" s="80"/>
      <c r="F29" s="80"/>
      <c r="G29" s="80"/>
      <c r="H29" s="80"/>
      <c r="I29" s="80"/>
      <c r="K29" s="80"/>
      <c r="L29" s="80"/>
    </row>
    <row r="30" spans="1:13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3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3" spans="1:13" x14ac:dyDescent="0.25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</row>
    <row r="34" spans="1:13" x14ac:dyDescent="0.25">
      <c r="A34" s="80"/>
      <c r="B34" s="80"/>
      <c r="C34" s="80"/>
      <c r="D34" s="80"/>
      <c r="E34" s="80"/>
      <c r="F34" s="80"/>
      <c r="G34" s="80"/>
      <c r="H34" s="80"/>
      <c r="I34" s="80"/>
    </row>
    <row r="35" spans="1:13" ht="15.5" x14ac:dyDescent="0.35">
      <c r="A35" s="91" t="s">
        <v>11</v>
      </c>
      <c r="B35" s="91"/>
      <c r="C35" s="667" t="s">
        <v>895</v>
      </c>
      <c r="D35" s="667"/>
      <c r="E35" s="667"/>
      <c r="F35" s="91"/>
      <c r="G35" s="91"/>
      <c r="H35" s="91"/>
      <c r="I35" s="130"/>
      <c r="J35" s="660" t="s">
        <v>956</v>
      </c>
      <c r="K35" s="660"/>
      <c r="L35" s="660"/>
      <c r="M35" s="660"/>
    </row>
    <row r="36" spans="1:13" ht="15.75" customHeight="1" x14ac:dyDescent="0.3">
      <c r="A36" s="130"/>
      <c r="B36" s="130"/>
      <c r="C36" s="667" t="s">
        <v>918</v>
      </c>
      <c r="D36" s="667"/>
      <c r="E36" s="667"/>
      <c r="F36" s="130"/>
      <c r="G36" s="130"/>
      <c r="H36" s="130"/>
      <c r="I36" s="130"/>
      <c r="J36" s="660" t="s">
        <v>957</v>
      </c>
      <c r="K36" s="660"/>
      <c r="L36" s="660"/>
      <c r="M36" s="660"/>
    </row>
    <row r="37" spans="1:13" ht="15.65" customHeight="1" x14ac:dyDescent="0.3">
      <c r="A37" s="130"/>
      <c r="B37" s="130"/>
      <c r="C37" s="668" t="s">
        <v>896</v>
      </c>
      <c r="D37" s="668"/>
      <c r="E37" s="668"/>
      <c r="F37" s="130"/>
      <c r="G37" s="130"/>
      <c r="H37" s="130"/>
      <c r="I37" s="130"/>
      <c r="J37" s="660" t="s">
        <v>958</v>
      </c>
      <c r="K37" s="660"/>
      <c r="L37" s="660"/>
      <c r="M37" s="660"/>
    </row>
    <row r="38" spans="1:13" ht="13" x14ac:dyDescent="0.3">
      <c r="A38" s="80"/>
      <c r="B38" s="80"/>
      <c r="C38" s="80"/>
      <c r="D38" s="80"/>
      <c r="E38" s="80"/>
      <c r="F38" s="80"/>
      <c r="I38" s="30"/>
      <c r="J38" s="30"/>
      <c r="K38" s="30"/>
      <c r="L38" s="30"/>
    </row>
  </sheetData>
  <mergeCells count="20">
    <mergeCell ref="B9:B10"/>
    <mergeCell ref="A9:A10"/>
    <mergeCell ref="C9:C10"/>
    <mergeCell ref="A2:H2"/>
    <mergeCell ref="A3:H3"/>
    <mergeCell ref="A7:B7"/>
    <mergeCell ref="A5:L5"/>
    <mergeCell ref="D9:D10"/>
    <mergeCell ref="E9:F9"/>
    <mergeCell ref="C35:E35"/>
    <mergeCell ref="C36:E36"/>
    <mergeCell ref="C37:E37"/>
    <mergeCell ref="K1:L1"/>
    <mergeCell ref="G9:H9"/>
    <mergeCell ref="I9:J9"/>
    <mergeCell ref="K9:L9"/>
    <mergeCell ref="K8:L8"/>
    <mergeCell ref="J35:M35"/>
    <mergeCell ref="J36:M36"/>
    <mergeCell ref="J37:M37"/>
  </mergeCells>
  <printOptions horizontalCentered="1"/>
  <pageMargins left="0.70866141732283472" right="0.70866141732283472" top="0.85" bottom="0" header="0.31496062992125984" footer="0.31496062992125984"/>
  <pageSetup paperSize="9" scale="78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G36"/>
  <sheetViews>
    <sheetView view="pageBreakPreview" zoomScaleSheetLayoutView="100" workbookViewId="0">
      <selection activeCell="F32" sqref="F32"/>
    </sheetView>
  </sheetViews>
  <sheetFormatPr defaultColWidth="8.81640625" defaultRowHeight="12.5" x14ac:dyDescent="0.25"/>
  <cols>
    <col min="1" max="1" width="7.1796875" style="80" customWidth="1"/>
    <col min="2" max="2" width="19.1796875" style="80" customWidth="1"/>
    <col min="3" max="3" width="20.54296875" style="80" customWidth="1"/>
    <col min="4" max="4" width="22.26953125" style="80" customWidth="1"/>
    <col min="5" max="5" width="25.453125" style="80" customWidth="1"/>
    <col min="6" max="6" width="27.453125" style="80" customWidth="1"/>
    <col min="7" max="16384" width="8.81640625" style="80"/>
  </cols>
  <sheetData>
    <row r="1" spans="1:7" ht="12.75" customHeight="1" x14ac:dyDescent="0.3">
      <c r="D1" s="290"/>
      <c r="E1" s="290"/>
      <c r="F1" s="291" t="s">
        <v>94</v>
      </c>
    </row>
    <row r="2" spans="1:7" ht="15" customHeight="1" x14ac:dyDescent="0.35">
      <c r="B2" s="960" t="s">
        <v>0</v>
      </c>
      <c r="C2" s="960"/>
      <c r="D2" s="960"/>
      <c r="E2" s="960"/>
      <c r="F2" s="960"/>
    </row>
    <row r="3" spans="1:7" ht="20" x14ac:dyDescent="0.4">
      <c r="B3" s="756" t="s">
        <v>740</v>
      </c>
      <c r="C3" s="756"/>
      <c r="D3" s="756"/>
      <c r="E3" s="756"/>
      <c r="F3" s="756"/>
    </row>
    <row r="4" spans="1:7" ht="11.25" customHeight="1" x14ac:dyDescent="0.25"/>
    <row r="5" spans="1:7" ht="13" x14ac:dyDescent="0.3">
      <c r="A5" s="961" t="s">
        <v>439</v>
      </c>
      <c r="B5" s="961"/>
      <c r="C5" s="961"/>
      <c r="D5" s="961"/>
      <c r="E5" s="961"/>
      <c r="F5" s="961"/>
    </row>
    <row r="6" spans="1:7" ht="8.5" customHeight="1" x14ac:dyDescent="0.35">
      <c r="A6" s="82"/>
      <c r="B6" s="82"/>
      <c r="C6" s="82"/>
      <c r="D6" s="82"/>
      <c r="E6" s="82"/>
      <c r="F6" s="82"/>
    </row>
    <row r="7" spans="1:7" ht="18" customHeight="1" x14ac:dyDescent="0.3">
      <c r="A7" s="695" t="s">
        <v>894</v>
      </c>
      <c r="B7" s="695"/>
    </row>
    <row r="8" spans="1:7" ht="18" hidden="1" customHeight="1" x14ac:dyDescent="0.4">
      <c r="A8" s="83" t="s">
        <v>1</v>
      </c>
    </row>
    <row r="9" spans="1:7" ht="30.65" customHeight="1" x14ac:dyDescent="0.25">
      <c r="A9" s="965" t="s">
        <v>2</v>
      </c>
      <c r="B9" s="965" t="s">
        <v>3</v>
      </c>
      <c r="C9" s="962" t="s">
        <v>435</v>
      </c>
      <c r="D9" s="963"/>
      <c r="E9" s="964" t="s">
        <v>438</v>
      </c>
      <c r="F9" s="964"/>
    </row>
    <row r="10" spans="1:7" s="92" customFormat="1" ht="26" x14ac:dyDescent="0.3">
      <c r="A10" s="965"/>
      <c r="B10" s="965"/>
      <c r="C10" s="84" t="s">
        <v>436</v>
      </c>
      <c r="D10" s="84" t="s">
        <v>437</v>
      </c>
      <c r="E10" s="84" t="s">
        <v>436</v>
      </c>
      <c r="F10" s="84" t="s">
        <v>437</v>
      </c>
      <c r="G10" s="112"/>
    </row>
    <row r="11" spans="1:7" s="159" customFormat="1" ht="13" x14ac:dyDescent="0.25">
      <c r="A11" s="328">
        <v>1</v>
      </c>
      <c r="B11" s="328">
        <v>2</v>
      </c>
      <c r="C11" s="328">
        <v>3</v>
      </c>
      <c r="D11" s="328">
        <v>4</v>
      </c>
      <c r="E11" s="328">
        <v>5</v>
      </c>
      <c r="F11" s="328">
        <v>6</v>
      </c>
    </row>
    <row r="12" spans="1:7" ht="12.75" customHeight="1" x14ac:dyDescent="0.25">
      <c r="A12" s="8">
        <v>1</v>
      </c>
      <c r="B12" s="9" t="s">
        <v>897</v>
      </c>
      <c r="C12" s="86">
        <v>179</v>
      </c>
      <c r="D12" s="86">
        <v>179</v>
      </c>
      <c r="E12" s="86">
        <v>177</v>
      </c>
      <c r="F12" s="86">
        <v>177</v>
      </c>
    </row>
    <row r="13" spans="1:7" ht="12.75" customHeight="1" x14ac:dyDescent="0.25">
      <c r="A13" s="8">
        <v>2</v>
      </c>
      <c r="B13" s="9" t="s">
        <v>898</v>
      </c>
      <c r="C13" s="86">
        <v>216</v>
      </c>
      <c r="D13" s="86">
        <v>216</v>
      </c>
      <c r="E13" s="86">
        <v>134</v>
      </c>
      <c r="F13" s="86">
        <v>134</v>
      </c>
    </row>
    <row r="14" spans="1:7" x14ac:dyDescent="0.25">
      <c r="A14" s="8">
        <v>3</v>
      </c>
      <c r="B14" s="9" t="s">
        <v>910</v>
      </c>
      <c r="C14" s="86">
        <v>65</v>
      </c>
      <c r="D14" s="86">
        <v>65</v>
      </c>
      <c r="E14" s="86">
        <v>19</v>
      </c>
      <c r="F14" s="86">
        <v>19</v>
      </c>
    </row>
    <row r="15" spans="1:7" x14ac:dyDescent="0.25">
      <c r="A15" s="8">
        <v>4</v>
      </c>
      <c r="B15" s="9" t="s">
        <v>899</v>
      </c>
      <c r="C15" s="86">
        <v>113</v>
      </c>
      <c r="D15" s="86">
        <v>113</v>
      </c>
      <c r="E15" s="86">
        <v>115</v>
      </c>
      <c r="F15" s="86">
        <v>115</v>
      </c>
    </row>
    <row r="16" spans="1:7" x14ac:dyDescent="0.25">
      <c r="A16" s="8">
        <v>5</v>
      </c>
      <c r="B16" s="9" t="s">
        <v>900</v>
      </c>
      <c r="C16" s="86">
        <v>74</v>
      </c>
      <c r="D16" s="86">
        <v>74</v>
      </c>
      <c r="E16" s="86">
        <v>46</v>
      </c>
      <c r="F16" s="86">
        <v>46</v>
      </c>
    </row>
    <row r="17" spans="1:6" x14ac:dyDescent="0.25">
      <c r="A17" s="8">
        <v>6</v>
      </c>
      <c r="B17" s="9" t="s">
        <v>901</v>
      </c>
      <c r="C17" s="86">
        <v>114</v>
      </c>
      <c r="D17" s="86">
        <v>114</v>
      </c>
      <c r="E17" s="86">
        <v>97</v>
      </c>
      <c r="F17" s="86">
        <v>97</v>
      </c>
    </row>
    <row r="18" spans="1:6" x14ac:dyDescent="0.25">
      <c r="A18" s="8">
        <v>7</v>
      </c>
      <c r="B18" s="9" t="s">
        <v>902</v>
      </c>
      <c r="C18" s="86">
        <v>104</v>
      </c>
      <c r="D18" s="86">
        <v>104</v>
      </c>
      <c r="E18" s="86">
        <v>53</v>
      </c>
      <c r="F18" s="86">
        <v>53</v>
      </c>
    </row>
    <row r="19" spans="1:6" x14ac:dyDescent="0.25">
      <c r="A19" s="8">
        <v>8</v>
      </c>
      <c r="B19" s="9" t="s">
        <v>903</v>
      </c>
      <c r="C19" s="86">
        <v>101</v>
      </c>
      <c r="D19" s="86">
        <v>101</v>
      </c>
      <c r="E19" s="86">
        <v>29</v>
      </c>
      <c r="F19" s="86">
        <v>29</v>
      </c>
    </row>
    <row r="20" spans="1:6" x14ac:dyDescent="0.25">
      <c r="A20" s="8">
        <v>9</v>
      </c>
      <c r="B20" s="9" t="s">
        <v>904</v>
      </c>
      <c r="C20" s="86">
        <v>265</v>
      </c>
      <c r="D20" s="86">
        <v>265</v>
      </c>
      <c r="E20" s="86">
        <v>39</v>
      </c>
      <c r="F20" s="86">
        <v>39</v>
      </c>
    </row>
    <row r="21" spans="1:6" x14ac:dyDescent="0.25">
      <c r="A21" s="8">
        <v>10</v>
      </c>
      <c r="B21" s="9" t="s">
        <v>905</v>
      </c>
      <c r="C21" s="86">
        <v>328</v>
      </c>
      <c r="D21" s="86">
        <v>328</v>
      </c>
      <c r="E21" s="86">
        <v>58</v>
      </c>
      <c r="F21" s="86">
        <v>58</v>
      </c>
    </row>
    <row r="22" spans="1:6" x14ac:dyDescent="0.25">
      <c r="A22" s="8">
        <v>11</v>
      </c>
      <c r="B22" s="9" t="s">
        <v>906</v>
      </c>
      <c r="C22" s="86">
        <v>205</v>
      </c>
      <c r="D22" s="86">
        <v>205</v>
      </c>
      <c r="E22" s="86">
        <v>40</v>
      </c>
      <c r="F22" s="86">
        <v>40</v>
      </c>
    </row>
    <row r="23" spans="1:6" x14ac:dyDescent="0.25">
      <c r="A23" s="8">
        <v>12</v>
      </c>
      <c r="B23" s="9" t="s">
        <v>907</v>
      </c>
      <c r="C23" s="86">
        <v>106</v>
      </c>
      <c r="D23" s="86">
        <v>106</v>
      </c>
      <c r="E23" s="86">
        <v>20</v>
      </c>
      <c r="F23" s="86">
        <v>20</v>
      </c>
    </row>
    <row r="24" spans="1:6" x14ac:dyDescent="0.25">
      <c r="A24" s="8">
        <v>13</v>
      </c>
      <c r="B24" s="9" t="s">
        <v>908</v>
      </c>
      <c r="C24" s="86">
        <v>257</v>
      </c>
      <c r="D24" s="86">
        <v>257</v>
      </c>
      <c r="E24" s="86">
        <v>96</v>
      </c>
      <c r="F24" s="86">
        <v>96</v>
      </c>
    </row>
    <row r="25" spans="1:6" x14ac:dyDescent="0.25">
      <c r="A25" s="8">
        <v>14</v>
      </c>
      <c r="B25" s="9" t="s">
        <v>909</v>
      </c>
      <c r="C25" s="86">
        <v>66</v>
      </c>
      <c r="D25" s="86">
        <v>66</v>
      </c>
      <c r="E25" s="86">
        <v>42</v>
      </c>
      <c r="F25" s="86">
        <v>42</v>
      </c>
    </row>
    <row r="26" spans="1:6" x14ac:dyDescent="0.25">
      <c r="A26" s="8">
        <v>15</v>
      </c>
      <c r="B26" s="9" t="s">
        <v>911</v>
      </c>
      <c r="C26" s="86">
        <v>171</v>
      </c>
      <c r="D26" s="86">
        <v>171</v>
      </c>
      <c r="E26" s="86">
        <v>26</v>
      </c>
      <c r="F26" s="86">
        <v>26</v>
      </c>
    </row>
    <row r="27" spans="1:6" x14ac:dyDescent="0.25">
      <c r="A27" s="8">
        <v>16</v>
      </c>
      <c r="B27" s="9" t="s">
        <v>912</v>
      </c>
      <c r="C27" s="86">
        <v>92</v>
      </c>
      <c r="D27" s="86">
        <v>92</v>
      </c>
      <c r="E27" s="86">
        <v>29</v>
      </c>
      <c r="F27" s="86">
        <v>29</v>
      </c>
    </row>
    <row r="28" spans="1:6" x14ac:dyDescent="0.25">
      <c r="A28" s="8"/>
      <c r="B28" s="9" t="s">
        <v>15</v>
      </c>
      <c r="C28" s="86">
        <f>SUM(C12:C27)</f>
        <v>2456</v>
      </c>
      <c r="D28" s="86">
        <f>SUM(D12:D27)</f>
        <v>2456</v>
      </c>
      <c r="E28" s="86">
        <f>SUM(E12:E27)</f>
        <v>1020</v>
      </c>
      <c r="F28" s="86">
        <f>SUM(F12:F27)</f>
        <v>1020</v>
      </c>
    </row>
    <row r="29" spans="1:6" ht="13" x14ac:dyDescent="0.3">
      <c r="A29" s="89"/>
      <c r="B29" s="90"/>
      <c r="C29" s="90"/>
      <c r="D29" s="90"/>
      <c r="E29" s="90"/>
      <c r="F29" s="90"/>
    </row>
    <row r="30" spans="1:6" ht="13" x14ac:dyDescent="0.3">
      <c r="A30" s="89"/>
      <c r="B30" s="90"/>
      <c r="C30" s="90"/>
      <c r="D30" s="90"/>
      <c r="E30" s="90"/>
      <c r="F30" s="90"/>
    </row>
    <row r="31" spans="1:6" x14ac:dyDescent="0.25">
      <c r="C31" s="80" t="s">
        <v>10</v>
      </c>
    </row>
    <row r="32" spans="1:6" ht="15.75" customHeight="1" x14ac:dyDescent="0.35">
      <c r="A32" s="91" t="s">
        <v>11</v>
      </c>
      <c r="B32" s="91"/>
      <c r="C32" s="91"/>
      <c r="D32" s="91"/>
      <c r="E32" s="91"/>
      <c r="F32" s="91"/>
    </row>
    <row r="33" spans="1:7" ht="15.65" customHeight="1" x14ac:dyDescent="0.3">
      <c r="A33" s="130"/>
      <c r="B33" s="667" t="s">
        <v>895</v>
      </c>
      <c r="C33" s="667"/>
      <c r="D33" s="660" t="s">
        <v>956</v>
      </c>
      <c r="E33" s="660"/>
      <c r="F33" s="660"/>
      <c r="G33" s="660"/>
    </row>
    <row r="34" spans="1:7" ht="15.75" customHeight="1" x14ac:dyDescent="0.3">
      <c r="A34" s="130"/>
      <c r="B34" s="667" t="s">
        <v>918</v>
      </c>
      <c r="C34" s="667"/>
      <c r="D34" s="660" t="s">
        <v>957</v>
      </c>
      <c r="E34" s="660"/>
      <c r="F34" s="660"/>
      <c r="G34" s="660"/>
    </row>
    <row r="35" spans="1:7" ht="13" x14ac:dyDescent="0.3">
      <c r="B35" s="668" t="s">
        <v>896</v>
      </c>
      <c r="C35" s="668"/>
      <c r="D35" s="660" t="s">
        <v>958</v>
      </c>
      <c r="E35" s="660"/>
      <c r="F35" s="660"/>
      <c r="G35" s="660"/>
    </row>
    <row r="36" spans="1:7" x14ac:dyDescent="0.25">
      <c r="A36" s="386"/>
      <c r="B36" s="386"/>
      <c r="C36" s="386"/>
      <c r="D36" s="386"/>
      <c r="E36" s="386"/>
      <c r="F36" s="386"/>
    </row>
  </sheetData>
  <mergeCells count="14">
    <mergeCell ref="B33:C33"/>
    <mergeCell ref="B34:C34"/>
    <mergeCell ref="B35:C35"/>
    <mergeCell ref="B3:F3"/>
    <mergeCell ref="B2:F2"/>
    <mergeCell ref="A5:F5"/>
    <mergeCell ref="C9:D9"/>
    <mergeCell ref="E9:F9"/>
    <mergeCell ref="A9:A10"/>
    <mergeCell ref="B9:B10"/>
    <mergeCell ref="A7:B7"/>
    <mergeCell ref="D33:G33"/>
    <mergeCell ref="D34:G34"/>
    <mergeCell ref="D35:G35"/>
  </mergeCells>
  <phoneticPr fontId="0" type="noConversion"/>
  <printOptions horizontalCentered="1"/>
  <pageMargins left="0.70866141732283472" right="0.70866141732283472" top="0.91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40"/>
  <sheetViews>
    <sheetView view="pageBreakPreview" topLeftCell="B1" zoomScaleNormal="85" zoomScaleSheetLayoutView="100" workbookViewId="0">
      <selection activeCell="I21" sqref="I21"/>
    </sheetView>
  </sheetViews>
  <sheetFormatPr defaultRowHeight="12.5" x14ac:dyDescent="0.25"/>
  <cols>
    <col min="1" max="1" width="6.26953125" customWidth="1"/>
    <col min="2" max="2" width="14.54296875" customWidth="1"/>
    <col min="3" max="3" width="16.453125" customWidth="1"/>
    <col min="4" max="4" width="10.81640625" customWidth="1"/>
    <col min="5" max="5" width="13.7265625" customWidth="1"/>
    <col min="6" max="6" width="14.26953125" customWidth="1"/>
    <col min="7" max="7" width="11.453125" customWidth="1"/>
    <col min="8" max="8" width="12.26953125" customWidth="1"/>
    <col min="9" max="9" width="16.26953125" customWidth="1"/>
    <col min="10" max="10" width="19.26953125" customWidth="1"/>
  </cols>
  <sheetData>
    <row r="1" spans="1:13" ht="15.5" x14ac:dyDescent="0.35">
      <c r="A1" s="80"/>
      <c r="B1" s="80"/>
      <c r="C1" s="80"/>
      <c r="D1" s="861"/>
      <c r="E1" s="861"/>
      <c r="F1" s="35"/>
      <c r="G1" s="861" t="s">
        <v>441</v>
      </c>
      <c r="H1" s="861"/>
      <c r="I1" s="861"/>
      <c r="J1" s="861"/>
      <c r="K1" s="93"/>
      <c r="L1" s="80"/>
      <c r="M1" s="80"/>
    </row>
    <row r="2" spans="1:13" ht="15.5" x14ac:dyDescent="0.3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80"/>
      <c r="L2" s="80"/>
      <c r="M2" s="80"/>
    </row>
    <row r="3" spans="1:13" ht="18" x14ac:dyDescent="0.4">
      <c r="A3" s="121"/>
      <c r="B3" s="121"/>
      <c r="C3" s="973" t="s">
        <v>740</v>
      </c>
      <c r="D3" s="973"/>
      <c r="E3" s="973"/>
      <c r="F3" s="973"/>
      <c r="G3" s="973"/>
      <c r="H3" s="973"/>
      <c r="I3" s="973"/>
      <c r="J3" s="121"/>
      <c r="K3" s="80"/>
      <c r="L3" s="80"/>
      <c r="M3" s="80"/>
    </row>
    <row r="4" spans="1:13" ht="15.5" x14ac:dyDescent="0.35">
      <c r="A4" s="757" t="s">
        <v>440</v>
      </c>
      <c r="B4" s="757"/>
      <c r="C4" s="757"/>
      <c r="D4" s="757"/>
      <c r="E4" s="757"/>
      <c r="F4" s="757"/>
      <c r="G4" s="757"/>
      <c r="H4" s="757"/>
      <c r="I4" s="757"/>
      <c r="J4" s="757"/>
      <c r="K4" s="80"/>
      <c r="L4" s="80"/>
      <c r="M4" s="80"/>
    </row>
    <row r="5" spans="1:13" ht="15.5" x14ac:dyDescent="0.35">
      <c r="A5" s="695" t="s">
        <v>916</v>
      </c>
      <c r="B5" s="695"/>
      <c r="C5" s="82"/>
      <c r="D5" s="82"/>
      <c r="E5" s="82"/>
      <c r="F5" s="82"/>
      <c r="G5" s="82"/>
      <c r="H5" s="82"/>
      <c r="I5" s="82"/>
      <c r="J5" s="82"/>
      <c r="K5" s="80"/>
      <c r="L5" s="80"/>
      <c r="M5" s="80"/>
    </row>
    <row r="6" spans="1:13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21.75" customHeight="1" x14ac:dyDescent="0.25">
      <c r="A7" s="968" t="s">
        <v>2</v>
      </c>
      <c r="B7" s="968" t="s">
        <v>3</v>
      </c>
      <c r="C7" s="970" t="s">
        <v>133</v>
      </c>
      <c r="D7" s="971"/>
      <c r="E7" s="971"/>
      <c r="F7" s="971"/>
      <c r="G7" s="971"/>
      <c r="H7" s="971"/>
      <c r="I7" s="971"/>
      <c r="J7" s="972"/>
      <c r="K7" s="80"/>
      <c r="L7" s="80"/>
      <c r="M7" s="80"/>
    </row>
    <row r="8" spans="1:13" ht="42.75" customHeight="1" x14ac:dyDescent="0.3">
      <c r="A8" s="969"/>
      <c r="B8" s="969"/>
      <c r="C8" s="84" t="s">
        <v>190</v>
      </c>
      <c r="D8" s="84" t="s">
        <v>113</v>
      </c>
      <c r="E8" s="84" t="s">
        <v>380</v>
      </c>
      <c r="F8" s="128" t="s">
        <v>160</v>
      </c>
      <c r="G8" s="128" t="s">
        <v>114</v>
      </c>
      <c r="H8" s="149" t="s">
        <v>189</v>
      </c>
      <c r="I8" s="149" t="s">
        <v>709</v>
      </c>
      <c r="J8" s="85" t="s">
        <v>15</v>
      </c>
      <c r="K8" s="92"/>
      <c r="L8" s="92"/>
      <c r="M8" s="92"/>
    </row>
    <row r="9" spans="1:13" s="14" customFormat="1" ht="13" x14ac:dyDescent="0.3">
      <c r="A9" s="329">
        <v>1</v>
      </c>
      <c r="B9" s="329">
        <v>2</v>
      </c>
      <c r="C9" s="329">
        <v>3</v>
      </c>
      <c r="D9" s="329">
        <v>4</v>
      </c>
      <c r="E9" s="329">
        <v>5</v>
      </c>
      <c r="F9" s="329">
        <v>6</v>
      </c>
      <c r="G9" s="329">
        <v>7</v>
      </c>
      <c r="H9" s="330">
        <v>8</v>
      </c>
      <c r="I9" s="330">
        <v>9</v>
      </c>
      <c r="J9" s="331">
        <v>10</v>
      </c>
      <c r="K9" s="92"/>
      <c r="L9" s="92"/>
      <c r="M9" s="92"/>
    </row>
    <row r="10" spans="1:13" x14ac:dyDescent="0.25">
      <c r="A10" s="8">
        <v>1</v>
      </c>
      <c r="B10" s="9" t="s">
        <v>897</v>
      </c>
      <c r="C10" s="86">
        <v>0</v>
      </c>
      <c r="D10" s="86">
        <v>0</v>
      </c>
      <c r="E10" s="205">
        <f>221+135</f>
        <v>356</v>
      </c>
      <c r="F10" s="86">
        <v>0</v>
      </c>
      <c r="G10" s="86">
        <v>0</v>
      </c>
      <c r="H10" s="86">
        <v>0</v>
      </c>
      <c r="I10" s="86">
        <v>0</v>
      </c>
      <c r="J10" s="87">
        <f>SUM(C10:I10)</f>
        <v>356</v>
      </c>
      <c r="K10" s="80"/>
      <c r="L10" s="80"/>
      <c r="M10" s="80"/>
    </row>
    <row r="11" spans="1:13" x14ac:dyDescent="0.25">
      <c r="A11" s="8">
        <v>2</v>
      </c>
      <c r="B11" s="9" t="s">
        <v>898</v>
      </c>
      <c r="C11" s="86">
        <v>0</v>
      </c>
      <c r="D11" s="86">
        <v>0</v>
      </c>
      <c r="E11" s="205">
        <v>350</v>
      </c>
      <c r="F11" s="86">
        <v>0</v>
      </c>
      <c r="G11" s="86">
        <v>0</v>
      </c>
      <c r="H11" s="86">
        <v>0</v>
      </c>
      <c r="I11" s="86">
        <v>0</v>
      </c>
      <c r="J11" s="87">
        <f t="shared" ref="J11:J25" si="0">SUM(C11:I11)</f>
        <v>350</v>
      </c>
      <c r="K11" s="80"/>
      <c r="L11" s="80"/>
      <c r="M11" s="80"/>
    </row>
    <row r="12" spans="1:13" x14ac:dyDescent="0.25">
      <c r="A12" s="8">
        <v>3</v>
      </c>
      <c r="B12" s="9" t="s">
        <v>910</v>
      </c>
      <c r="C12" s="86">
        <v>0</v>
      </c>
      <c r="D12" s="86">
        <v>0</v>
      </c>
      <c r="E12" s="205">
        <v>84</v>
      </c>
      <c r="F12" s="86">
        <v>0</v>
      </c>
      <c r="G12" s="86">
        <v>0</v>
      </c>
      <c r="H12" s="86">
        <v>0</v>
      </c>
      <c r="I12" s="86">
        <v>0</v>
      </c>
      <c r="J12" s="87">
        <f t="shared" si="0"/>
        <v>84</v>
      </c>
      <c r="K12" s="80"/>
      <c r="L12" s="80"/>
      <c r="M12" s="80"/>
    </row>
    <row r="13" spans="1:13" x14ac:dyDescent="0.25">
      <c r="A13" s="8">
        <v>4</v>
      </c>
      <c r="B13" s="9" t="s">
        <v>899</v>
      </c>
      <c r="C13" s="86">
        <v>0</v>
      </c>
      <c r="D13" s="86">
        <v>0</v>
      </c>
      <c r="E13" s="205">
        <v>228</v>
      </c>
      <c r="F13" s="86">
        <v>0</v>
      </c>
      <c r="G13" s="86">
        <v>0</v>
      </c>
      <c r="H13" s="86">
        <v>0</v>
      </c>
      <c r="I13" s="86">
        <v>0</v>
      </c>
      <c r="J13" s="87">
        <f t="shared" si="0"/>
        <v>228</v>
      </c>
      <c r="K13" s="80"/>
      <c r="L13" s="80"/>
      <c r="M13" s="80"/>
    </row>
    <row r="14" spans="1:13" x14ac:dyDescent="0.25">
      <c r="A14" s="8">
        <v>5</v>
      </c>
      <c r="B14" s="9" t="s">
        <v>900</v>
      </c>
      <c r="C14" s="86">
        <v>0</v>
      </c>
      <c r="D14" s="86">
        <v>0</v>
      </c>
      <c r="E14" s="205">
        <v>120</v>
      </c>
      <c r="F14" s="86">
        <v>0</v>
      </c>
      <c r="G14" s="86">
        <v>0</v>
      </c>
      <c r="H14" s="86">
        <v>0</v>
      </c>
      <c r="I14" s="86">
        <v>0</v>
      </c>
      <c r="J14" s="87">
        <f t="shared" si="0"/>
        <v>120</v>
      </c>
      <c r="K14" s="80"/>
      <c r="L14" s="80"/>
      <c r="M14" s="80"/>
    </row>
    <row r="15" spans="1:13" x14ac:dyDescent="0.25">
      <c r="A15" s="8">
        <v>6</v>
      </c>
      <c r="B15" s="9" t="s">
        <v>901</v>
      </c>
      <c r="C15" s="86">
        <v>0</v>
      </c>
      <c r="D15" s="86">
        <v>0</v>
      </c>
      <c r="E15" s="205">
        <v>211</v>
      </c>
      <c r="F15" s="86">
        <v>0</v>
      </c>
      <c r="G15" s="86">
        <v>0</v>
      </c>
      <c r="H15" s="86">
        <v>0</v>
      </c>
      <c r="I15" s="86">
        <v>0</v>
      </c>
      <c r="J15" s="87">
        <f t="shared" si="0"/>
        <v>211</v>
      </c>
      <c r="K15" s="80"/>
      <c r="L15" s="80"/>
      <c r="M15" s="80"/>
    </row>
    <row r="16" spans="1:13" x14ac:dyDescent="0.25">
      <c r="A16" s="8">
        <v>7</v>
      </c>
      <c r="B16" s="9" t="s">
        <v>902</v>
      </c>
      <c r="C16" s="86">
        <v>0</v>
      </c>
      <c r="D16" s="86">
        <v>0</v>
      </c>
      <c r="E16" s="205">
        <v>157</v>
      </c>
      <c r="F16" s="86">
        <v>0</v>
      </c>
      <c r="G16" s="86">
        <v>0</v>
      </c>
      <c r="H16" s="86">
        <v>0</v>
      </c>
      <c r="I16" s="86">
        <v>0</v>
      </c>
      <c r="J16" s="87">
        <f t="shared" si="0"/>
        <v>157</v>
      </c>
      <c r="K16" s="80"/>
      <c r="L16" s="80"/>
      <c r="M16" s="80"/>
    </row>
    <row r="17" spans="1:13" x14ac:dyDescent="0.25">
      <c r="A17" s="8">
        <v>8</v>
      </c>
      <c r="B17" s="9" t="s">
        <v>903</v>
      </c>
      <c r="C17" s="86">
        <v>0</v>
      </c>
      <c r="D17" s="86">
        <v>0</v>
      </c>
      <c r="E17" s="205">
        <v>130</v>
      </c>
      <c r="F17" s="86">
        <v>0</v>
      </c>
      <c r="G17" s="86">
        <v>0</v>
      </c>
      <c r="H17" s="86">
        <v>0</v>
      </c>
      <c r="I17" s="86">
        <v>0</v>
      </c>
      <c r="J17" s="87">
        <f t="shared" si="0"/>
        <v>130</v>
      </c>
      <c r="K17" s="80"/>
      <c r="L17" s="80"/>
      <c r="M17" s="80"/>
    </row>
    <row r="18" spans="1:13" x14ac:dyDescent="0.25">
      <c r="A18" s="8">
        <v>9</v>
      </c>
      <c r="B18" s="9" t="s">
        <v>904</v>
      </c>
      <c r="C18" s="86">
        <v>0</v>
      </c>
      <c r="D18" s="86">
        <v>0</v>
      </c>
      <c r="E18" s="205">
        <v>304</v>
      </c>
      <c r="F18" s="86">
        <v>0</v>
      </c>
      <c r="G18" s="86">
        <v>0</v>
      </c>
      <c r="H18" s="86">
        <v>0</v>
      </c>
      <c r="I18" s="86">
        <v>0</v>
      </c>
      <c r="J18" s="87">
        <f t="shared" si="0"/>
        <v>304</v>
      </c>
      <c r="K18" s="80"/>
      <c r="L18" s="80"/>
      <c r="M18" s="80"/>
    </row>
    <row r="19" spans="1:13" x14ac:dyDescent="0.25">
      <c r="A19" s="8">
        <v>10</v>
      </c>
      <c r="B19" s="9" t="s">
        <v>905</v>
      </c>
      <c r="C19" s="86">
        <v>0</v>
      </c>
      <c r="D19" s="86">
        <v>0</v>
      </c>
      <c r="E19" s="205">
        <v>386</v>
      </c>
      <c r="F19" s="86">
        <v>0</v>
      </c>
      <c r="G19" s="86">
        <v>0</v>
      </c>
      <c r="H19" s="86">
        <v>0</v>
      </c>
      <c r="I19" s="86">
        <v>0</v>
      </c>
      <c r="J19" s="87">
        <f t="shared" si="0"/>
        <v>386</v>
      </c>
      <c r="K19" s="80"/>
      <c r="L19" s="80"/>
      <c r="M19" s="80"/>
    </row>
    <row r="20" spans="1:13" x14ac:dyDescent="0.25">
      <c r="A20" s="8">
        <v>11</v>
      </c>
      <c r="B20" s="9" t="s">
        <v>906</v>
      </c>
      <c r="C20" s="86">
        <v>0</v>
      </c>
      <c r="D20" s="86">
        <v>0</v>
      </c>
      <c r="E20" s="205">
        <v>245</v>
      </c>
      <c r="F20" s="86">
        <v>0</v>
      </c>
      <c r="G20" s="86">
        <v>0</v>
      </c>
      <c r="H20" s="86">
        <v>0</v>
      </c>
      <c r="I20" s="86">
        <v>0</v>
      </c>
      <c r="J20" s="87">
        <f t="shared" si="0"/>
        <v>245</v>
      </c>
      <c r="K20" s="80"/>
      <c r="L20" s="80"/>
      <c r="M20" s="80"/>
    </row>
    <row r="21" spans="1:13" x14ac:dyDescent="0.25">
      <c r="A21" s="8">
        <v>12</v>
      </c>
      <c r="B21" s="9" t="s">
        <v>907</v>
      </c>
      <c r="C21" s="86">
        <v>0</v>
      </c>
      <c r="D21" s="86">
        <v>0</v>
      </c>
      <c r="E21" s="205">
        <v>126</v>
      </c>
      <c r="F21" s="86">
        <v>0</v>
      </c>
      <c r="G21" s="86">
        <v>0</v>
      </c>
      <c r="H21" s="86">
        <v>0</v>
      </c>
      <c r="I21" s="86">
        <v>0</v>
      </c>
      <c r="J21" s="87">
        <f t="shared" si="0"/>
        <v>126</v>
      </c>
      <c r="K21" s="80"/>
      <c r="L21" s="80"/>
      <c r="M21" s="80"/>
    </row>
    <row r="22" spans="1:13" x14ac:dyDescent="0.25">
      <c r="A22" s="8">
        <v>13</v>
      </c>
      <c r="B22" s="9" t="s">
        <v>908</v>
      </c>
      <c r="C22" s="86">
        <v>0</v>
      </c>
      <c r="D22" s="86">
        <v>0</v>
      </c>
      <c r="E22" s="205">
        <v>353</v>
      </c>
      <c r="F22" s="86">
        <v>0</v>
      </c>
      <c r="G22" s="86">
        <v>0</v>
      </c>
      <c r="H22" s="86">
        <v>0</v>
      </c>
      <c r="I22" s="86">
        <v>0</v>
      </c>
      <c r="J22" s="87">
        <f t="shared" si="0"/>
        <v>353</v>
      </c>
      <c r="K22" s="80"/>
      <c r="L22" s="80"/>
      <c r="M22" s="80"/>
    </row>
    <row r="23" spans="1:13" x14ac:dyDescent="0.25">
      <c r="A23" s="8">
        <v>14</v>
      </c>
      <c r="B23" s="9" t="s">
        <v>909</v>
      </c>
      <c r="C23" s="86">
        <v>0</v>
      </c>
      <c r="D23" s="86">
        <v>0</v>
      </c>
      <c r="E23" s="205">
        <v>108</v>
      </c>
      <c r="F23" s="86">
        <v>0</v>
      </c>
      <c r="G23" s="86">
        <v>0</v>
      </c>
      <c r="H23" s="86">
        <v>0</v>
      </c>
      <c r="I23" s="86">
        <v>0</v>
      </c>
      <c r="J23" s="87">
        <f t="shared" si="0"/>
        <v>108</v>
      </c>
      <c r="K23" s="80"/>
      <c r="L23" s="80"/>
      <c r="M23" s="80"/>
    </row>
    <row r="24" spans="1:13" x14ac:dyDescent="0.25">
      <c r="A24" s="8">
        <v>15</v>
      </c>
      <c r="B24" s="9" t="s">
        <v>911</v>
      </c>
      <c r="C24" s="86">
        <v>0</v>
      </c>
      <c r="D24" s="86">
        <v>0</v>
      </c>
      <c r="E24" s="205">
        <v>197</v>
      </c>
      <c r="F24" s="86">
        <v>0</v>
      </c>
      <c r="G24" s="86">
        <v>0</v>
      </c>
      <c r="H24" s="86">
        <v>0</v>
      </c>
      <c r="I24" s="86">
        <v>0</v>
      </c>
      <c r="J24" s="87">
        <f t="shared" si="0"/>
        <v>197</v>
      </c>
      <c r="K24" s="80"/>
      <c r="L24" s="80"/>
      <c r="M24" s="80"/>
    </row>
    <row r="25" spans="1:13" x14ac:dyDescent="0.25">
      <c r="A25" s="8">
        <v>16</v>
      </c>
      <c r="B25" s="9" t="s">
        <v>912</v>
      </c>
      <c r="C25" s="86">
        <v>0</v>
      </c>
      <c r="D25" s="86">
        <v>0</v>
      </c>
      <c r="E25" s="205">
        <v>121</v>
      </c>
      <c r="F25" s="86">
        <v>0</v>
      </c>
      <c r="G25" s="86">
        <v>0</v>
      </c>
      <c r="H25" s="86">
        <v>0</v>
      </c>
      <c r="I25" s="86">
        <v>0</v>
      </c>
      <c r="J25" s="87">
        <f t="shared" si="0"/>
        <v>121</v>
      </c>
      <c r="K25" s="80"/>
      <c r="L25" s="80"/>
      <c r="M25" s="80"/>
    </row>
    <row r="26" spans="1:13" ht="13" x14ac:dyDescent="0.3">
      <c r="A26" s="8"/>
      <c r="B26" s="9" t="s">
        <v>15</v>
      </c>
      <c r="C26" s="86">
        <f t="shared" ref="C26:J26" si="1">SUM(C10:C25)</f>
        <v>0</v>
      </c>
      <c r="D26" s="86">
        <f t="shared" si="1"/>
        <v>0</v>
      </c>
      <c r="E26" s="25">
        <f t="shared" si="1"/>
        <v>3476</v>
      </c>
      <c r="F26" s="86">
        <f t="shared" si="1"/>
        <v>0</v>
      </c>
      <c r="G26" s="86">
        <f t="shared" si="1"/>
        <v>0</v>
      </c>
      <c r="H26" s="150">
        <f t="shared" si="1"/>
        <v>0</v>
      </c>
      <c r="I26" s="150">
        <f t="shared" si="1"/>
        <v>0</v>
      </c>
      <c r="J26" s="87">
        <f t="shared" si="1"/>
        <v>3476</v>
      </c>
      <c r="L26" s="80"/>
      <c r="M26" s="80"/>
    </row>
    <row r="27" spans="1:13" x14ac:dyDescent="0.25">
      <c r="A27" s="88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5">
      <c r="A29" s="80" t="s">
        <v>115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x14ac:dyDescent="0.25">
      <c r="A30" s="80" t="s">
        <v>191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x14ac:dyDescent="0.25">
      <c r="A31" t="s">
        <v>116</v>
      </c>
    </row>
    <row r="32" spans="1:13" x14ac:dyDescent="0.25">
      <c r="A32" s="967" t="s">
        <v>117</v>
      </c>
      <c r="B32" s="967"/>
      <c r="C32" s="967"/>
      <c r="D32" s="967"/>
      <c r="E32" s="379"/>
      <c r="F32" s="379"/>
      <c r="G32" s="379"/>
      <c r="H32" s="379"/>
      <c r="I32" s="379"/>
      <c r="J32" s="379"/>
      <c r="K32" s="967"/>
      <c r="L32" s="967"/>
      <c r="M32" s="967"/>
    </row>
    <row r="33" spans="1:13" x14ac:dyDescent="0.25">
      <c r="A33" s="966" t="s">
        <v>118</v>
      </c>
      <c r="B33" s="966"/>
      <c r="C33" s="966"/>
      <c r="D33" s="966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12.75" customHeight="1" x14ac:dyDescent="0.25">
      <c r="A34" s="129" t="s">
        <v>161</v>
      </c>
      <c r="B34" s="129"/>
      <c r="C34" s="129"/>
      <c r="D34" s="129"/>
      <c r="E34" s="80"/>
      <c r="F34" s="80"/>
      <c r="G34" s="80"/>
      <c r="H34" s="80"/>
      <c r="K34" s="80"/>
      <c r="L34" s="80"/>
      <c r="M34" s="80"/>
    </row>
    <row r="35" spans="1:13" ht="12.75" customHeight="1" x14ac:dyDescent="0.3">
      <c r="A35" s="129"/>
      <c r="B35" s="129"/>
      <c r="C35" s="129"/>
      <c r="D35" s="667" t="s">
        <v>895</v>
      </c>
      <c r="E35" s="667"/>
      <c r="F35" s="80"/>
      <c r="G35" s="80"/>
      <c r="H35" s="660" t="s">
        <v>956</v>
      </c>
      <c r="I35" s="660"/>
      <c r="J35" s="660"/>
      <c r="K35" s="660"/>
      <c r="L35" s="80"/>
      <c r="M35" s="80"/>
    </row>
    <row r="36" spans="1:13" ht="15.5" x14ac:dyDescent="0.35">
      <c r="A36" s="91" t="s">
        <v>11</v>
      </c>
      <c r="B36" s="91"/>
      <c r="C36" s="91"/>
      <c r="D36" s="667" t="s">
        <v>918</v>
      </c>
      <c r="E36" s="667"/>
      <c r="F36" s="91"/>
      <c r="G36" s="91"/>
      <c r="H36" s="660" t="s">
        <v>957</v>
      </c>
      <c r="I36" s="660"/>
      <c r="J36" s="660"/>
      <c r="K36" s="660"/>
      <c r="L36" s="80"/>
      <c r="M36" s="80"/>
    </row>
    <row r="37" spans="1:13" ht="15" customHeight="1" x14ac:dyDescent="0.3">
      <c r="A37" s="130"/>
      <c r="B37" s="130"/>
      <c r="C37" s="130"/>
      <c r="D37" s="668" t="s">
        <v>896</v>
      </c>
      <c r="E37" s="668"/>
      <c r="F37" s="130"/>
      <c r="G37" s="130"/>
      <c r="H37" s="660" t="s">
        <v>958</v>
      </c>
      <c r="I37" s="660"/>
      <c r="J37" s="660"/>
      <c r="K37" s="660"/>
      <c r="L37" s="80"/>
      <c r="M37" s="80"/>
    </row>
    <row r="38" spans="1:13" ht="15.75" customHeight="1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80"/>
      <c r="M38" s="80"/>
    </row>
    <row r="39" spans="1:13" ht="13" x14ac:dyDescent="0.3">
      <c r="A39" s="80"/>
      <c r="B39" s="80"/>
      <c r="C39" s="80"/>
      <c r="D39" s="80"/>
      <c r="E39" s="80"/>
      <c r="F39" s="80"/>
      <c r="G39" s="30"/>
      <c r="H39" s="30"/>
      <c r="I39" s="30"/>
      <c r="J39" s="30"/>
      <c r="K39" s="30"/>
      <c r="L39" s="30"/>
      <c r="M39" s="80"/>
    </row>
    <row r="40" spans="1:13" x14ac:dyDescent="0.2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80"/>
      <c r="L40" s="80"/>
      <c r="M40" s="80"/>
    </row>
  </sheetData>
  <mergeCells count="18">
    <mergeCell ref="H36:K36"/>
    <mergeCell ref="H37:K37"/>
    <mergeCell ref="D36:E36"/>
    <mergeCell ref="D37:E37"/>
    <mergeCell ref="G1:J1"/>
    <mergeCell ref="A2:J2"/>
    <mergeCell ref="A4:J4"/>
    <mergeCell ref="A5:B5"/>
    <mergeCell ref="H35:K35"/>
    <mergeCell ref="A33:D33"/>
    <mergeCell ref="D35:E35"/>
    <mergeCell ref="D1:E1"/>
    <mergeCell ref="K32:M32"/>
    <mergeCell ref="A7:A8"/>
    <mergeCell ref="B7:B8"/>
    <mergeCell ref="C7:J7"/>
    <mergeCell ref="C3:I3"/>
    <mergeCell ref="A32:D32"/>
  </mergeCells>
  <phoneticPr fontId="0" type="noConversion"/>
  <printOptions horizontalCentered="1"/>
  <pageMargins left="0.70866141732283472" right="0.70866141732283472" top="0.98" bottom="0" header="0.31496062992125984" footer="0.18"/>
  <pageSetup paperSize="9" scale="9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Z38"/>
  <sheetViews>
    <sheetView view="pageBreakPreview" zoomScale="76" zoomScaleNormal="80" zoomScaleSheetLayoutView="76" workbookViewId="0">
      <selection activeCell="J36" activeCellId="1" sqref="J36:M38 J36:M36"/>
    </sheetView>
  </sheetViews>
  <sheetFormatPr defaultRowHeight="12.5" x14ac:dyDescent="0.25"/>
  <cols>
    <col min="1" max="1" width="6.1796875" customWidth="1"/>
    <col min="2" max="11" width="17" customWidth="1"/>
    <col min="12" max="12" width="18.81640625" customWidth="1"/>
    <col min="13" max="13" width="18.7265625" customWidth="1"/>
    <col min="14" max="14" width="12.26953125" customWidth="1"/>
    <col min="15" max="15" width="12.7265625" customWidth="1"/>
    <col min="16" max="16" width="16.1796875" customWidth="1"/>
  </cols>
  <sheetData>
    <row r="1" spans="1:26" ht="15.5" x14ac:dyDescent="0.3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61" t="s">
        <v>541</v>
      </c>
      <c r="M1" s="861"/>
      <c r="N1" s="93"/>
      <c r="O1" s="80"/>
      <c r="P1" s="80"/>
    </row>
    <row r="2" spans="1:26" ht="15.5" x14ac:dyDescent="0.35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80"/>
      <c r="O2" s="80"/>
      <c r="P2" s="80"/>
    </row>
    <row r="3" spans="1:26" ht="20" x14ac:dyDescent="0.4">
      <c r="A3" s="756" t="s">
        <v>740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80"/>
      <c r="O3" s="80"/>
      <c r="P3" s="80"/>
    </row>
    <row r="4" spans="1:26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6" ht="15.5" x14ac:dyDescent="0.35">
      <c r="A5" s="757" t="s">
        <v>540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80"/>
      <c r="O5" s="80"/>
      <c r="P5" s="80"/>
    </row>
    <row r="6" spans="1:26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6" ht="13" x14ac:dyDescent="0.3">
      <c r="A7" s="695" t="s">
        <v>894</v>
      </c>
      <c r="B7" s="695"/>
      <c r="C7" s="27"/>
      <c r="D7" s="27"/>
      <c r="E7" s="27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26" ht="18" x14ac:dyDescent="0.4">
      <c r="A8" s="83"/>
      <c r="B8" s="83"/>
      <c r="C8" s="83"/>
      <c r="D8" s="83"/>
      <c r="E8" s="83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26" ht="19.899999999999999" customHeight="1" x14ac:dyDescent="0.25">
      <c r="A9" s="965" t="s">
        <v>2</v>
      </c>
      <c r="B9" s="965" t="s">
        <v>3</v>
      </c>
      <c r="C9" s="974" t="s">
        <v>113</v>
      </c>
      <c r="D9" s="974"/>
      <c r="E9" s="975"/>
      <c r="F9" s="976" t="s">
        <v>114</v>
      </c>
      <c r="G9" s="974"/>
      <c r="H9" s="974"/>
      <c r="I9" s="975"/>
      <c r="J9" s="976" t="s">
        <v>189</v>
      </c>
      <c r="K9" s="974"/>
      <c r="L9" s="974"/>
      <c r="M9" s="975"/>
      <c r="Y9" s="9"/>
      <c r="Z9" s="12"/>
    </row>
    <row r="10" spans="1:26" ht="45.75" customHeight="1" x14ac:dyDescent="0.25">
      <c r="A10" s="965"/>
      <c r="B10" s="965"/>
      <c r="C10" s="132" t="s">
        <v>382</v>
      </c>
      <c r="D10" s="4" t="s">
        <v>379</v>
      </c>
      <c r="E10" s="132" t="s">
        <v>192</v>
      </c>
      <c r="F10" s="4" t="s">
        <v>377</v>
      </c>
      <c r="G10" s="132" t="s">
        <v>378</v>
      </c>
      <c r="H10" s="4" t="s">
        <v>379</v>
      </c>
      <c r="I10" s="132" t="s">
        <v>192</v>
      </c>
      <c r="J10" s="4" t="s">
        <v>381</v>
      </c>
      <c r="K10" s="132" t="s">
        <v>378</v>
      </c>
      <c r="L10" s="4" t="s">
        <v>379</v>
      </c>
      <c r="M10" s="5" t="s">
        <v>192</v>
      </c>
    </row>
    <row r="11" spans="1:26" s="14" customFormat="1" ht="13" x14ac:dyDescent="0.3">
      <c r="A11" s="329">
        <v>1</v>
      </c>
      <c r="B11" s="329">
        <v>2</v>
      </c>
      <c r="C11" s="329">
        <v>3</v>
      </c>
      <c r="D11" s="329">
        <v>4</v>
      </c>
      <c r="E11" s="329">
        <v>5</v>
      </c>
      <c r="F11" s="329">
        <v>6</v>
      </c>
      <c r="G11" s="329">
        <v>7</v>
      </c>
      <c r="H11" s="329">
        <v>8</v>
      </c>
      <c r="I11" s="329">
        <v>9</v>
      </c>
      <c r="J11" s="329">
        <v>10</v>
      </c>
      <c r="K11" s="329">
        <v>11</v>
      </c>
      <c r="L11" s="329">
        <v>12</v>
      </c>
      <c r="M11" s="329">
        <v>13</v>
      </c>
    </row>
    <row r="12" spans="1:26" x14ac:dyDescent="0.25">
      <c r="A12" s="8">
        <v>1</v>
      </c>
      <c r="B12" s="9" t="s">
        <v>897</v>
      </c>
      <c r="C12" s="476">
        <v>0</v>
      </c>
      <c r="D12" s="476">
        <v>0</v>
      </c>
      <c r="E12" s="476">
        <v>0</v>
      </c>
      <c r="F12" s="476">
        <v>0</v>
      </c>
      <c r="G12" s="476">
        <v>0</v>
      </c>
      <c r="H12" s="476">
        <v>0</v>
      </c>
      <c r="I12" s="476">
        <v>0</v>
      </c>
      <c r="J12" s="476">
        <v>0</v>
      </c>
      <c r="K12" s="476">
        <v>0</v>
      </c>
      <c r="L12" s="476">
        <v>0</v>
      </c>
      <c r="M12" s="476">
        <v>0</v>
      </c>
    </row>
    <row r="13" spans="1:26" x14ac:dyDescent="0.25">
      <c r="A13" s="8">
        <v>2</v>
      </c>
      <c r="B13" s="9" t="s">
        <v>898</v>
      </c>
      <c r="C13" s="476">
        <v>0</v>
      </c>
      <c r="D13" s="476">
        <v>0</v>
      </c>
      <c r="E13" s="476">
        <v>0</v>
      </c>
      <c r="F13" s="476">
        <v>0</v>
      </c>
      <c r="G13" s="476">
        <v>0</v>
      </c>
      <c r="H13" s="476">
        <v>0</v>
      </c>
      <c r="I13" s="476">
        <v>0</v>
      </c>
      <c r="J13" s="476">
        <v>0</v>
      </c>
      <c r="K13" s="476">
        <v>0</v>
      </c>
      <c r="L13" s="476">
        <v>0</v>
      </c>
      <c r="M13" s="476">
        <v>0</v>
      </c>
    </row>
    <row r="14" spans="1:26" x14ac:dyDescent="0.25">
      <c r="A14" s="8">
        <v>3</v>
      </c>
      <c r="B14" s="9" t="s">
        <v>910</v>
      </c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  <c r="I14" s="476">
        <v>0</v>
      </c>
      <c r="J14" s="476">
        <v>0</v>
      </c>
      <c r="K14" s="476">
        <v>0</v>
      </c>
      <c r="L14" s="476">
        <v>0</v>
      </c>
      <c r="M14" s="476">
        <v>0</v>
      </c>
    </row>
    <row r="15" spans="1:26" x14ac:dyDescent="0.25">
      <c r="A15" s="8">
        <v>4</v>
      </c>
      <c r="B15" s="9" t="s">
        <v>899</v>
      </c>
      <c r="C15" s="476">
        <v>0</v>
      </c>
      <c r="D15" s="476">
        <v>0</v>
      </c>
      <c r="E15" s="476">
        <v>0</v>
      </c>
      <c r="F15" s="476">
        <v>0</v>
      </c>
      <c r="G15" s="476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M15" s="476">
        <v>0</v>
      </c>
    </row>
    <row r="16" spans="1:26" x14ac:dyDescent="0.25">
      <c r="A16" s="8">
        <v>5</v>
      </c>
      <c r="B16" s="9" t="s">
        <v>900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M16" s="476">
        <v>0</v>
      </c>
    </row>
    <row r="17" spans="1:16" x14ac:dyDescent="0.25">
      <c r="A17" s="8">
        <v>6</v>
      </c>
      <c r="B17" s="9" t="s">
        <v>901</v>
      </c>
      <c r="C17" s="476">
        <v>0</v>
      </c>
      <c r="D17" s="476">
        <v>0</v>
      </c>
      <c r="E17" s="476">
        <v>0</v>
      </c>
      <c r="F17" s="476">
        <v>0</v>
      </c>
      <c r="G17" s="476">
        <v>0</v>
      </c>
      <c r="H17" s="476">
        <v>0</v>
      </c>
      <c r="I17" s="476">
        <v>0</v>
      </c>
      <c r="J17" s="476">
        <v>0</v>
      </c>
      <c r="K17" s="476">
        <v>0</v>
      </c>
      <c r="L17" s="476">
        <v>0</v>
      </c>
      <c r="M17" s="476">
        <v>0</v>
      </c>
    </row>
    <row r="18" spans="1:16" x14ac:dyDescent="0.25">
      <c r="A18" s="8">
        <v>7</v>
      </c>
      <c r="B18" s="9" t="s">
        <v>902</v>
      </c>
      <c r="C18" s="476">
        <v>0</v>
      </c>
      <c r="D18" s="476">
        <v>0</v>
      </c>
      <c r="E18" s="476">
        <v>0</v>
      </c>
      <c r="F18" s="476">
        <v>0</v>
      </c>
      <c r="G18" s="476">
        <v>0</v>
      </c>
      <c r="H18" s="476">
        <v>0</v>
      </c>
      <c r="I18" s="476">
        <v>0</v>
      </c>
      <c r="J18" s="476">
        <v>0</v>
      </c>
      <c r="K18" s="476">
        <v>0</v>
      </c>
      <c r="L18" s="476">
        <v>0</v>
      </c>
      <c r="M18" s="476">
        <v>0</v>
      </c>
    </row>
    <row r="19" spans="1:16" x14ac:dyDescent="0.25">
      <c r="A19" s="8">
        <v>8</v>
      </c>
      <c r="B19" s="9" t="s">
        <v>903</v>
      </c>
      <c r="C19" s="476">
        <v>0</v>
      </c>
      <c r="D19" s="476">
        <v>0</v>
      </c>
      <c r="E19" s="476">
        <v>0</v>
      </c>
      <c r="F19" s="476">
        <v>0</v>
      </c>
      <c r="G19" s="476">
        <v>0</v>
      </c>
      <c r="H19" s="476">
        <v>0</v>
      </c>
      <c r="I19" s="476">
        <v>0</v>
      </c>
      <c r="J19" s="476">
        <v>0</v>
      </c>
      <c r="K19" s="476">
        <v>0</v>
      </c>
      <c r="L19" s="476">
        <v>0</v>
      </c>
      <c r="M19" s="476">
        <v>0</v>
      </c>
    </row>
    <row r="20" spans="1:16" x14ac:dyDescent="0.25">
      <c r="A20" s="8">
        <v>9</v>
      </c>
      <c r="B20" s="9" t="s">
        <v>904</v>
      </c>
      <c r="C20" s="476">
        <v>0</v>
      </c>
      <c r="D20" s="476">
        <v>0</v>
      </c>
      <c r="E20" s="476">
        <v>0</v>
      </c>
      <c r="F20" s="476">
        <v>0</v>
      </c>
      <c r="G20" s="476">
        <v>0</v>
      </c>
      <c r="H20" s="476">
        <v>0</v>
      </c>
      <c r="I20" s="476">
        <v>0</v>
      </c>
      <c r="J20" s="476">
        <v>0</v>
      </c>
      <c r="K20" s="476">
        <v>0</v>
      </c>
      <c r="L20" s="476">
        <v>0</v>
      </c>
      <c r="M20" s="476">
        <v>0</v>
      </c>
    </row>
    <row r="21" spans="1:16" x14ac:dyDescent="0.25">
      <c r="A21" s="8">
        <v>10</v>
      </c>
      <c r="B21" s="9" t="s">
        <v>905</v>
      </c>
      <c r="C21" s="476">
        <v>0</v>
      </c>
      <c r="D21" s="476"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</row>
    <row r="22" spans="1:16" x14ac:dyDescent="0.25">
      <c r="A22" s="8">
        <v>11</v>
      </c>
      <c r="B22" s="9" t="s">
        <v>906</v>
      </c>
      <c r="C22" s="476">
        <v>0</v>
      </c>
      <c r="D22" s="476">
        <v>0</v>
      </c>
      <c r="E22" s="476">
        <v>0</v>
      </c>
      <c r="F22" s="476">
        <v>0</v>
      </c>
      <c r="G22" s="476">
        <v>0</v>
      </c>
      <c r="H22" s="476">
        <v>0</v>
      </c>
      <c r="I22" s="476">
        <v>0</v>
      </c>
      <c r="J22" s="476">
        <v>0</v>
      </c>
      <c r="K22" s="476">
        <v>0</v>
      </c>
      <c r="L22" s="476">
        <v>0</v>
      </c>
      <c r="M22" s="476">
        <v>0</v>
      </c>
    </row>
    <row r="23" spans="1:16" x14ac:dyDescent="0.25">
      <c r="A23" s="8">
        <v>12</v>
      </c>
      <c r="B23" s="9" t="s">
        <v>907</v>
      </c>
      <c r="C23" s="476">
        <v>0</v>
      </c>
      <c r="D23" s="476">
        <v>0</v>
      </c>
      <c r="E23" s="476">
        <v>0</v>
      </c>
      <c r="F23" s="476">
        <v>0</v>
      </c>
      <c r="G23" s="476">
        <v>0</v>
      </c>
      <c r="H23" s="476">
        <v>0</v>
      </c>
      <c r="I23" s="476">
        <v>0</v>
      </c>
      <c r="J23" s="476">
        <v>0</v>
      </c>
      <c r="K23" s="476">
        <v>0</v>
      </c>
      <c r="L23" s="476">
        <v>0</v>
      </c>
      <c r="M23" s="476">
        <v>0</v>
      </c>
    </row>
    <row r="24" spans="1:16" x14ac:dyDescent="0.25">
      <c r="A24" s="8">
        <v>13</v>
      </c>
      <c r="B24" s="9" t="s">
        <v>908</v>
      </c>
      <c r="C24" s="476">
        <v>0</v>
      </c>
      <c r="D24" s="476">
        <v>0</v>
      </c>
      <c r="E24" s="476">
        <v>0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</row>
    <row r="25" spans="1:16" x14ac:dyDescent="0.25">
      <c r="A25" s="8">
        <v>14</v>
      </c>
      <c r="B25" s="9" t="s">
        <v>909</v>
      </c>
      <c r="C25" s="476">
        <v>0</v>
      </c>
      <c r="D25" s="476">
        <v>0</v>
      </c>
      <c r="E25" s="476">
        <v>0</v>
      </c>
      <c r="F25" s="476">
        <v>0</v>
      </c>
      <c r="G25" s="476">
        <v>0</v>
      </c>
      <c r="H25" s="476">
        <v>0</v>
      </c>
      <c r="I25" s="476">
        <v>0</v>
      </c>
      <c r="J25" s="476">
        <v>0</v>
      </c>
      <c r="K25" s="476">
        <v>0</v>
      </c>
      <c r="L25" s="476">
        <v>0</v>
      </c>
      <c r="M25" s="476">
        <v>0</v>
      </c>
    </row>
    <row r="26" spans="1:16" x14ac:dyDescent="0.25">
      <c r="A26" s="8">
        <v>15</v>
      </c>
      <c r="B26" s="9" t="s">
        <v>911</v>
      </c>
      <c r="C26" s="476">
        <v>0</v>
      </c>
      <c r="D26" s="476">
        <v>0</v>
      </c>
      <c r="E26" s="476">
        <v>0</v>
      </c>
      <c r="F26" s="476">
        <v>0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M26" s="476">
        <v>0</v>
      </c>
    </row>
    <row r="27" spans="1:16" x14ac:dyDescent="0.25">
      <c r="A27" s="8">
        <v>16</v>
      </c>
      <c r="B27" s="9" t="s">
        <v>912</v>
      </c>
      <c r="C27" s="476">
        <v>0</v>
      </c>
      <c r="D27" s="476">
        <v>0</v>
      </c>
      <c r="E27" s="476">
        <v>0</v>
      </c>
      <c r="F27" s="476">
        <v>0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M27" s="476">
        <v>0</v>
      </c>
    </row>
    <row r="28" spans="1:16" x14ac:dyDescent="0.25">
      <c r="A28" s="8"/>
      <c r="B28" s="9" t="s">
        <v>15</v>
      </c>
      <c r="C28" s="476">
        <v>0</v>
      </c>
      <c r="D28" s="476">
        <v>0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</v>
      </c>
      <c r="K28" s="476">
        <v>0</v>
      </c>
      <c r="L28" s="476">
        <v>0</v>
      </c>
      <c r="M28" s="476">
        <v>0</v>
      </c>
    </row>
    <row r="29" spans="1:16" x14ac:dyDescent="0.25">
      <c r="A29" s="88"/>
      <c r="B29" s="88"/>
      <c r="C29" s="88"/>
      <c r="D29" s="88"/>
      <c r="E29" s="88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3" spans="1:16" x14ac:dyDescent="0.25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96"/>
      <c r="N33" s="967"/>
      <c r="O33" s="967"/>
      <c r="P33" s="967"/>
    </row>
    <row r="34" spans="1:16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5.5" x14ac:dyDescent="0.35">
      <c r="A35" s="91" t="s">
        <v>11</v>
      </c>
      <c r="B35" s="91"/>
      <c r="C35" s="91"/>
      <c r="D35" s="91"/>
      <c r="E35" s="91"/>
      <c r="F35" s="91"/>
      <c r="G35" s="91"/>
      <c r="H35" s="91"/>
      <c r="I35" s="91"/>
      <c r="J35" s="91"/>
      <c r="M35" s="130"/>
      <c r="N35" s="130"/>
      <c r="O35" s="80"/>
      <c r="P35" s="80"/>
    </row>
    <row r="36" spans="1:16" ht="15.5" x14ac:dyDescent="0.3">
      <c r="A36" s="130"/>
      <c r="B36" s="130"/>
      <c r="C36" s="667" t="s">
        <v>895</v>
      </c>
      <c r="D36" s="667"/>
      <c r="E36" s="130"/>
      <c r="F36" s="130"/>
      <c r="G36" s="130"/>
      <c r="H36" s="130"/>
      <c r="I36" s="130"/>
      <c r="J36" s="660" t="s">
        <v>956</v>
      </c>
      <c r="K36" s="660"/>
      <c r="L36" s="660"/>
      <c r="M36" s="660"/>
      <c r="N36" s="80"/>
      <c r="O36" s="80"/>
      <c r="P36" s="80"/>
    </row>
    <row r="37" spans="1:16" ht="15.65" customHeight="1" x14ac:dyDescent="0.3">
      <c r="A37" s="130"/>
      <c r="B37" s="130"/>
      <c r="C37" s="667" t="s">
        <v>918</v>
      </c>
      <c r="D37" s="667"/>
      <c r="E37" s="130"/>
      <c r="F37" s="130"/>
      <c r="G37" s="130"/>
      <c r="H37" s="130"/>
      <c r="I37" s="130"/>
      <c r="J37" s="660" t="s">
        <v>957</v>
      </c>
      <c r="K37" s="660"/>
      <c r="L37" s="660"/>
      <c r="M37" s="660"/>
      <c r="N37" s="130"/>
      <c r="O37" s="80"/>
      <c r="P37" s="80"/>
    </row>
    <row r="38" spans="1:16" ht="13" x14ac:dyDescent="0.3">
      <c r="A38" s="80"/>
      <c r="B38" s="80"/>
      <c r="C38" s="668" t="s">
        <v>896</v>
      </c>
      <c r="D38" s="668"/>
      <c r="E38" s="80"/>
      <c r="F38" s="80"/>
      <c r="G38" s="80"/>
      <c r="J38" s="660" t="s">
        <v>958</v>
      </c>
      <c r="K38" s="660"/>
      <c r="L38" s="660"/>
      <c r="M38" s="660"/>
      <c r="N38" s="30"/>
      <c r="O38" s="30"/>
      <c r="P38" s="30"/>
    </row>
  </sheetData>
  <mergeCells count="17">
    <mergeCell ref="A9:A10"/>
    <mergeCell ref="B9:B10"/>
    <mergeCell ref="F9:I9"/>
    <mergeCell ref="J9:M9"/>
    <mergeCell ref="L1:M1"/>
    <mergeCell ref="A2:M2"/>
    <mergeCell ref="A3:M3"/>
    <mergeCell ref="A5:M5"/>
    <mergeCell ref="A7:B7"/>
    <mergeCell ref="C36:D36"/>
    <mergeCell ref="C37:D37"/>
    <mergeCell ref="C38:D38"/>
    <mergeCell ref="N33:P33"/>
    <mergeCell ref="C9:E9"/>
    <mergeCell ref="J36:M36"/>
    <mergeCell ref="J37:M37"/>
    <mergeCell ref="J38:M38"/>
  </mergeCells>
  <printOptions horizontalCentered="1"/>
  <pageMargins left="0.70866141732283472" right="0.70866141732283472" top="0.93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34"/>
  <sheetViews>
    <sheetView view="pageBreakPreview" topLeftCell="A4" zoomScale="84" zoomScaleSheetLayoutView="84" workbookViewId="0">
      <selection activeCell="J6" sqref="J6:L6"/>
    </sheetView>
  </sheetViews>
  <sheetFormatPr defaultRowHeight="12.5" x14ac:dyDescent="0.25"/>
  <cols>
    <col min="1" max="1" width="5.81640625" customWidth="1"/>
    <col min="2" max="2" width="13.453125" customWidth="1"/>
    <col min="3" max="3" width="12.81640625" customWidth="1"/>
    <col min="4" max="4" width="11.81640625" customWidth="1"/>
    <col min="5" max="5" width="10" customWidth="1"/>
    <col min="6" max="6" width="13.453125" customWidth="1"/>
    <col min="7" max="7" width="14.81640625" customWidth="1"/>
    <col min="8" max="8" width="12.453125" customWidth="1"/>
    <col min="9" max="9" width="15.26953125" customWidth="1"/>
    <col min="10" max="10" width="14.26953125" customWidth="1"/>
    <col min="11" max="11" width="15.7265625" customWidth="1"/>
    <col min="12" max="12" width="9.1796875" hidden="1" customWidth="1"/>
  </cols>
  <sheetData>
    <row r="1" spans="1:12" ht="15.5" x14ac:dyDescent="0.35">
      <c r="J1" s="977" t="s">
        <v>520</v>
      </c>
      <c r="K1" s="977"/>
    </row>
    <row r="2" spans="1:12" ht="15.5" x14ac:dyDescent="0.35">
      <c r="A2" s="765" t="s">
        <v>0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pans="1:12" ht="20.5" x14ac:dyDescent="0.45">
      <c r="A3" s="764" t="s">
        <v>740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2" ht="13.5" x14ac:dyDescent="0.3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2" ht="27" customHeight="1" x14ac:dyDescent="0.35">
      <c r="A5" s="978" t="s">
        <v>697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</row>
    <row r="6" spans="1:12" ht="13.5" x14ac:dyDescent="0.35">
      <c r="A6" s="201" t="s">
        <v>917</v>
      </c>
      <c r="B6" s="201"/>
      <c r="C6" s="201"/>
      <c r="D6" s="201"/>
      <c r="E6" s="201"/>
      <c r="F6" s="201"/>
      <c r="G6" s="201"/>
      <c r="H6" s="201"/>
      <c r="I6" s="200"/>
      <c r="J6" s="979" t="s">
        <v>977</v>
      </c>
      <c r="K6" s="979"/>
      <c r="L6" s="979"/>
    </row>
    <row r="7" spans="1:12" ht="27.75" customHeight="1" x14ac:dyDescent="0.25">
      <c r="A7" s="917" t="s">
        <v>2</v>
      </c>
      <c r="B7" s="917" t="s">
        <v>3</v>
      </c>
      <c r="C7" s="917" t="s">
        <v>291</v>
      </c>
      <c r="D7" s="917" t="s">
        <v>292</v>
      </c>
      <c r="E7" s="917"/>
      <c r="F7" s="917"/>
      <c r="G7" s="917"/>
      <c r="H7" s="917"/>
      <c r="I7" s="918" t="s">
        <v>293</v>
      </c>
      <c r="J7" s="919"/>
      <c r="K7" s="920"/>
    </row>
    <row r="8" spans="1:12" ht="90" customHeight="1" x14ac:dyDescent="0.25">
      <c r="A8" s="917"/>
      <c r="B8" s="917"/>
      <c r="C8" s="917"/>
      <c r="D8" s="235" t="s">
        <v>294</v>
      </c>
      <c r="E8" s="235" t="s">
        <v>192</v>
      </c>
      <c r="F8" s="235" t="s">
        <v>443</v>
      </c>
      <c r="G8" s="235" t="s">
        <v>295</v>
      </c>
      <c r="H8" s="235" t="s">
        <v>417</v>
      </c>
      <c r="I8" s="235" t="s">
        <v>296</v>
      </c>
      <c r="J8" s="235" t="s">
        <v>297</v>
      </c>
      <c r="K8" s="235" t="s">
        <v>298</v>
      </c>
    </row>
    <row r="9" spans="1:12" ht="13.5" x14ac:dyDescent="0.25">
      <c r="A9" s="204" t="s">
        <v>254</v>
      </c>
      <c r="B9" s="204" t="s">
        <v>255</v>
      </c>
      <c r="C9" s="204" t="s">
        <v>256</v>
      </c>
      <c r="D9" s="204" t="s">
        <v>257</v>
      </c>
      <c r="E9" s="204" t="s">
        <v>258</v>
      </c>
      <c r="F9" s="204" t="s">
        <v>259</v>
      </c>
      <c r="G9" s="204" t="s">
        <v>260</v>
      </c>
      <c r="H9" s="204" t="s">
        <v>261</v>
      </c>
      <c r="I9" s="204" t="s">
        <v>280</v>
      </c>
      <c r="J9" s="204" t="s">
        <v>281</v>
      </c>
      <c r="K9" s="204" t="s">
        <v>282</v>
      </c>
    </row>
    <row r="10" spans="1:12" x14ac:dyDescent="0.25">
      <c r="A10" s="8">
        <v>1</v>
      </c>
      <c r="B10" s="9" t="s">
        <v>897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2" x14ac:dyDescent="0.25">
      <c r="A11" s="8">
        <v>2</v>
      </c>
      <c r="B11" s="9" t="s">
        <v>898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2" x14ac:dyDescent="0.25">
      <c r="A12" s="8">
        <v>3</v>
      </c>
      <c r="B12" s="9" t="s">
        <v>910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2" x14ac:dyDescent="0.25">
      <c r="A13" s="8">
        <v>4</v>
      </c>
      <c r="B13" s="9" t="s">
        <v>899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x14ac:dyDescent="0.25">
      <c r="A14" s="8">
        <v>5</v>
      </c>
      <c r="B14" s="9" t="s">
        <v>900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x14ac:dyDescent="0.25">
      <c r="A15" s="8">
        <v>6</v>
      </c>
      <c r="B15" s="9" t="s">
        <v>901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2" x14ac:dyDescent="0.25">
      <c r="A16" s="8">
        <v>7</v>
      </c>
      <c r="B16" s="9" t="s">
        <v>902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2" x14ac:dyDescent="0.25">
      <c r="A17" s="8">
        <v>8</v>
      </c>
      <c r="B17" s="9" t="s">
        <v>903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2" x14ac:dyDescent="0.25">
      <c r="A18" s="8">
        <v>9</v>
      </c>
      <c r="B18" s="9" t="s">
        <v>904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2" x14ac:dyDescent="0.25">
      <c r="A19" s="8">
        <v>10</v>
      </c>
      <c r="B19" s="9" t="s">
        <v>905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2" x14ac:dyDescent="0.25">
      <c r="A20" s="8">
        <v>11</v>
      </c>
      <c r="B20" s="9" t="s">
        <v>906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2" x14ac:dyDescent="0.25">
      <c r="A21" s="8">
        <v>12</v>
      </c>
      <c r="B21" s="9" t="s">
        <v>907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2" x14ac:dyDescent="0.25">
      <c r="A22" s="8">
        <v>13</v>
      </c>
      <c r="B22" s="9" t="s">
        <v>908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2" x14ac:dyDescent="0.25">
      <c r="A23" s="8">
        <v>14</v>
      </c>
      <c r="B23" s="9" t="s">
        <v>909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2" x14ac:dyDescent="0.25">
      <c r="A24" s="8">
        <v>15</v>
      </c>
      <c r="B24" s="9" t="s">
        <v>911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2" x14ac:dyDescent="0.25">
      <c r="A25" s="8">
        <v>16</v>
      </c>
      <c r="B25" s="9" t="s">
        <v>912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2" x14ac:dyDescent="0.25">
      <c r="A26" s="8"/>
      <c r="B26" s="9" t="s">
        <v>15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8" spans="1:12" ht="13" x14ac:dyDescent="0.3">
      <c r="A28" s="14" t="s">
        <v>444</v>
      </c>
    </row>
    <row r="30" spans="1:12" ht="13" x14ac:dyDescent="0.3">
      <c r="A30" s="207"/>
      <c r="B30" s="207"/>
      <c r="C30" s="207"/>
      <c r="D30" s="207"/>
      <c r="I30" s="222"/>
      <c r="J30" s="222"/>
      <c r="K30" s="222"/>
    </row>
    <row r="31" spans="1:12" ht="15" customHeight="1" x14ac:dyDescent="0.3">
      <c r="A31" s="207"/>
      <c r="B31" s="207"/>
      <c r="C31" s="207"/>
      <c r="D31" s="207"/>
      <c r="I31" s="222"/>
      <c r="J31" s="222"/>
      <c r="K31" s="222"/>
      <c r="L31" s="222"/>
    </row>
    <row r="32" spans="1:12" ht="15" customHeight="1" x14ac:dyDescent="0.3">
      <c r="A32" s="207"/>
      <c r="B32" s="207"/>
      <c r="C32" s="667" t="s">
        <v>895</v>
      </c>
      <c r="D32" s="667"/>
      <c r="I32" s="660" t="s">
        <v>956</v>
      </c>
      <c r="J32" s="660"/>
      <c r="K32" s="660"/>
      <c r="L32" s="660"/>
    </row>
    <row r="33" spans="1:12" ht="12.75" customHeight="1" x14ac:dyDescent="0.3">
      <c r="A33" s="207" t="s">
        <v>11</v>
      </c>
      <c r="C33" s="667" t="s">
        <v>918</v>
      </c>
      <c r="D33" s="667"/>
      <c r="I33" s="660" t="s">
        <v>957</v>
      </c>
      <c r="J33" s="660"/>
      <c r="K33" s="660"/>
      <c r="L33" s="660"/>
    </row>
    <row r="34" spans="1:12" ht="13" x14ac:dyDescent="0.3">
      <c r="C34" s="668" t="s">
        <v>896</v>
      </c>
      <c r="D34" s="668"/>
      <c r="I34" s="660" t="s">
        <v>958</v>
      </c>
      <c r="J34" s="660"/>
      <c r="K34" s="660"/>
      <c r="L34" s="660"/>
    </row>
  </sheetData>
  <mergeCells count="16">
    <mergeCell ref="C32:D32"/>
    <mergeCell ref="C33:D33"/>
    <mergeCell ref="C34:D34"/>
    <mergeCell ref="A2:K2"/>
    <mergeCell ref="J1:K1"/>
    <mergeCell ref="A3:K3"/>
    <mergeCell ref="A5:K5"/>
    <mergeCell ref="J6:L6"/>
    <mergeCell ref="A7:A8"/>
    <mergeCell ref="B7:B8"/>
    <mergeCell ref="C7:C8"/>
    <mergeCell ref="D7:H7"/>
    <mergeCell ref="I7:K7"/>
    <mergeCell ref="I32:L32"/>
    <mergeCell ref="I33:L33"/>
    <mergeCell ref="I34:L34"/>
  </mergeCells>
  <printOptions horizontalCentered="1"/>
  <pageMargins left="0.70866141732283472" right="0.70866141732283472" top="0.85" bottom="0" header="0.31496062992125984" footer="0.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V35"/>
  <sheetViews>
    <sheetView view="pageBreakPreview" topLeftCell="C11" zoomScaleNormal="85" zoomScaleSheetLayoutView="100" workbookViewId="0">
      <selection activeCell="L22" sqref="L22"/>
    </sheetView>
  </sheetViews>
  <sheetFormatPr defaultRowHeight="12.5" x14ac:dyDescent="0.25"/>
  <cols>
    <col min="1" max="1" width="4.81640625" customWidth="1"/>
    <col min="2" max="2" width="19.54296875" customWidth="1"/>
    <col min="3" max="3" width="7.7265625" customWidth="1"/>
    <col min="4" max="4" width="7" customWidth="1"/>
    <col min="5" max="5" width="8" customWidth="1"/>
    <col min="6" max="6" width="8.1796875" customWidth="1"/>
    <col min="7" max="7" width="7.81640625" customWidth="1"/>
    <col min="8" max="9" width="7" customWidth="1"/>
    <col min="10" max="10" width="8.7265625" customWidth="1"/>
    <col min="11" max="14" width="7" customWidth="1"/>
    <col min="15" max="15" width="8.08984375" customWidth="1"/>
    <col min="16" max="17" width="7" customWidth="1"/>
    <col min="18" max="18" width="8.81640625" customWidth="1"/>
    <col min="19" max="19" width="10.54296875" customWidth="1"/>
    <col min="20" max="20" width="9.81640625" customWidth="1"/>
    <col min="21" max="21" width="8.7265625" customWidth="1"/>
    <col min="22" max="22" width="9.7265625" customWidth="1"/>
    <col min="23" max="27" width="9.1796875" customWidth="1"/>
    <col min="28" max="28" width="11" customWidth="1"/>
    <col min="29" max="30" width="8.81640625" customWidth="1"/>
    <col min="31" max="34" width="9.1796875" customWidth="1"/>
  </cols>
  <sheetData>
    <row r="2" spans="1:256" ht="13" x14ac:dyDescent="0.3">
      <c r="G2" s="668"/>
      <c r="H2" s="668"/>
      <c r="I2" s="668"/>
      <c r="J2" s="668"/>
      <c r="K2" s="668"/>
      <c r="L2" s="668"/>
      <c r="M2" s="668"/>
      <c r="N2" s="668"/>
      <c r="O2" s="668"/>
      <c r="P2" s="1"/>
      <c r="Q2" s="1"/>
      <c r="R2" s="1"/>
      <c r="T2" s="41" t="s">
        <v>55</v>
      </c>
    </row>
    <row r="3" spans="1:256" ht="14" x14ac:dyDescent="0.3">
      <c r="A3" s="656" t="s">
        <v>53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</row>
    <row r="4" spans="1:256" ht="15.5" x14ac:dyDescent="0.35">
      <c r="A4" s="692" t="s">
        <v>740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4" x14ac:dyDescent="0.3">
      <c r="A6" s="729" t="s">
        <v>790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</row>
    <row r="7" spans="1:256" ht="15.5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56" ht="15.5" x14ac:dyDescent="0.35">
      <c r="A8" s="695" t="s">
        <v>894</v>
      </c>
      <c r="B8" s="695"/>
      <c r="C8" s="695"/>
      <c r="D8" s="27"/>
      <c r="E8" s="27"/>
      <c r="F8" s="2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56" ht="14.5" x14ac:dyDescent="0.35">
      <c r="U9" s="724" t="s">
        <v>455</v>
      </c>
      <c r="V9" s="724"/>
      <c r="W9" s="15"/>
      <c r="X9" s="15">
        <f>C20/F20</f>
        <v>0.53</v>
      </c>
      <c r="Y9" s="15">
        <f>D20/F20</f>
        <v>0.05</v>
      </c>
      <c r="Z9" s="15">
        <f>E20/F20</f>
        <v>0.42</v>
      </c>
      <c r="AA9" s="15"/>
      <c r="AB9" s="690"/>
      <c r="AC9" s="690"/>
      <c r="AD9" s="690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 customHeight="1" x14ac:dyDescent="0.3">
      <c r="A10" s="719" t="s">
        <v>2</v>
      </c>
      <c r="B10" s="719" t="s">
        <v>104</v>
      </c>
      <c r="C10" s="700" t="s">
        <v>148</v>
      </c>
      <c r="D10" s="701"/>
      <c r="E10" s="701"/>
      <c r="F10" s="702"/>
      <c r="G10" s="721" t="s">
        <v>828</v>
      </c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3"/>
      <c r="S10" s="725" t="s">
        <v>238</v>
      </c>
      <c r="T10" s="726"/>
      <c r="U10" s="726"/>
      <c r="V10" s="726"/>
      <c r="W10" s="117"/>
      <c r="X10" s="117"/>
      <c r="Y10" s="117"/>
      <c r="Z10" s="117"/>
      <c r="AA10" s="117"/>
      <c r="AB10" s="117"/>
      <c r="AC10" s="117"/>
      <c r="AD10" s="117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3" x14ac:dyDescent="0.3">
      <c r="A11" s="720"/>
      <c r="B11" s="720"/>
      <c r="C11" s="703"/>
      <c r="D11" s="704"/>
      <c r="E11" s="704"/>
      <c r="F11" s="705"/>
      <c r="G11" s="664" t="s">
        <v>168</v>
      </c>
      <c r="H11" s="706"/>
      <c r="I11" s="706"/>
      <c r="J11" s="665"/>
      <c r="K11" s="664" t="s">
        <v>169</v>
      </c>
      <c r="L11" s="706"/>
      <c r="M11" s="706"/>
      <c r="N11" s="665"/>
      <c r="O11" s="666" t="s">
        <v>15</v>
      </c>
      <c r="P11" s="666"/>
      <c r="Q11" s="666"/>
      <c r="R11" s="666"/>
      <c r="S11" s="727"/>
      <c r="T11" s="728"/>
      <c r="U11" s="728"/>
      <c r="V11" s="728"/>
      <c r="W11" s="117"/>
      <c r="X11" s="117"/>
      <c r="Y11" s="117"/>
      <c r="Z11" s="117"/>
      <c r="AA11" s="117"/>
      <c r="AB11" s="117"/>
      <c r="AC11" s="117"/>
      <c r="AD11" s="11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39" x14ac:dyDescent="0.3">
      <c r="A12" s="162"/>
      <c r="B12" s="162"/>
      <c r="C12" s="161" t="s">
        <v>239</v>
      </c>
      <c r="D12" s="161" t="s">
        <v>240</v>
      </c>
      <c r="E12" s="161" t="s">
        <v>241</v>
      </c>
      <c r="F12" s="161" t="s">
        <v>85</v>
      </c>
      <c r="G12" s="161" t="s">
        <v>239</v>
      </c>
      <c r="H12" s="161" t="s">
        <v>240</v>
      </c>
      <c r="I12" s="161" t="s">
        <v>241</v>
      </c>
      <c r="J12" s="161" t="s">
        <v>15</v>
      </c>
      <c r="K12" s="161" t="s">
        <v>239</v>
      </c>
      <c r="L12" s="161" t="s">
        <v>240</v>
      </c>
      <c r="M12" s="161" t="s">
        <v>241</v>
      </c>
      <c r="N12" s="161" t="s">
        <v>85</v>
      </c>
      <c r="O12" s="161" t="s">
        <v>239</v>
      </c>
      <c r="P12" s="161" t="s">
        <v>240</v>
      </c>
      <c r="Q12" s="161" t="s">
        <v>241</v>
      </c>
      <c r="R12" s="161" t="s">
        <v>15</v>
      </c>
      <c r="S12" s="5" t="s">
        <v>451</v>
      </c>
      <c r="T12" s="5" t="s">
        <v>452</v>
      </c>
      <c r="U12" s="5" t="s">
        <v>453</v>
      </c>
      <c r="V12" s="261" t="s">
        <v>454</v>
      </c>
      <c r="W12" s="117"/>
      <c r="X12" s="117"/>
      <c r="Y12" s="117"/>
      <c r="Z12" s="117"/>
      <c r="AA12" s="117"/>
      <c r="AB12" s="117"/>
      <c r="AC12" s="117"/>
      <c r="AD12" s="11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3" x14ac:dyDescent="0.3">
      <c r="A13" s="141">
        <v>1</v>
      </c>
      <c r="B13" s="163">
        <v>2</v>
      </c>
      <c r="C13" s="141">
        <v>3</v>
      </c>
      <c r="D13" s="141">
        <v>4</v>
      </c>
      <c r="E13" s="163">
        <v>5</v>
      </c>
      <c r="F13" s="141">
        <v>6</v>
      </c>
      <c r="G13" s="141">
        <v>7</v>
      </c>
      <c r="H13" s="163">
        <v>8</v>
      </c>
      <c r="I13" s="141">
        <v>9</v>
      </c>
      <c r="J13" s="141">
        <v>10</v>
      </c>
      <c r="K13" s="163">
        <v>11</v>
      </c>
      <c r="L13" s="141">
        <v>12</v>
      </c>
      <c r="M13" s="141">
        <v>13</v>
      </c>
      <c r="N13" s="163">
        <v>14</v>
      </c>
      <c r="O13" s="141">
        <v>15</v>
      </c>
      <c r="P13" s="141">
        <v>16</v>
      </c>
      <c r="Q13" s="163">
        <v>17</v>
      </c>
      <c r="R13" s="141">
        <v>18</v>
      </c>
      <c r="S13" s="141">
        <v>19</v>
      </c>
      <c r="T13" s="163">
        <v>20</v>
      </c>
      <c r="U13" s="141">
        <v>21</v>
      </c>
      <c r="V13" s="141">
        <v>22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3" x14ac:dyDescent="0.25">
      <c r="A14" s="16"/>
      <c r="B14" s="165" t="s">
        <v>226</v>
      </c>
      <c r="C14" s="16"/>
      <c r="D14" s="16"/>
      <c r="E14" s="16"/>
      <c r="F14" s="258"/>
      <c r="G14" s="8"/>
      <c r="H14" s="8"/>
      <c r="I14" s="8"/>
      <c r="J14" s="25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9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3" x14ac:dyDescent="0.3">
      <c r="A15" s="3">
        <v>1</v>
      </c>
      <c r="B15" s="165" t="s">
        <v>174</v>
      </c>
      <c r="C15" s="522">
        <v>69.36</v>
      </c>
      <c r="D15" s="522">
        <v>6.54</v>
      </c>
      <c r="E15" s="522">
        <v>54.96</v>
      </c>
      <c r="F15" s="522">
        <f>C15+D15+E15</f>
        <v>130.86000000000001</v>
      </c>
      <c r="G15" s="506">
        <v>54.3</v>
      </c>
      <c r="H15" s="506">
        <v>5.12</v>
      </c>
      <c r="I15" s="506">
        <v>43.04</v>
      </c>
      <c r="J15" s="522">
        <f>SUM(G15:I15)</f>
        <v>102.46</v>
      </c>
      <c r="K15" s="507">
        <v>0</v>
      </c>
      <c r="L15" s="507">
        <v>0</v>
      </c>
      <c r="M15" s="507">
        <v>0</v>
      </c>
      <c r="N15" s="507">
        <f t="shared" ref="N15:N20" si="0">SUM(K15:M15)</f>
        <v>0</v>
      </c>
      <c r="O15" s="506">
        <f>G15+K15</f>
        <v>54.3</v>
      </c>
      <c r="P15" s="506">
        <f t="shared" ref="P15:Q15" si="1">H15+L15</f>
        <v>5.12</v>
      </c>
      <c r="Q15" s="506">
        <f t="shared" si="1"/>
        <v>43.04</v>
      </c>
      <c r="R15" s="506">
        <f t="shared" ref="R15:R19" si="2">SUM(O15:Q15)</f>
        <v>102.46</v>
      </c>
      <c r="S15" s="506">
        <f>C15-O15</f>
        <v>15.060000000000002</v>
      </c>
      <c r="T15" s="506">
        <f t="shared" ref="T15:V15" si="3">D15-P15</f>
        <v>1.42</v>
      </c>
      <c r="U15" s="506">
        <f t="shared" si="3"/>
        <v>11.920000000000002</v>
      </c>
      <c r="V15" s="506">
        <f t="shared" si="3"/>
        <v>28.40000000000002</v>
      </c>
      <c r="W15" s="118"/>
      <c r="X15" s="9" t="s">
        <v>920</v>
      </c>
      <c r="Y15" s="8" t="s">
        <v>921</v>
      </c>
      <c r="Z15" s="8" t="s">
        <v>922</v>
      </c>
      <c r="AA15" s="8" t="s">
        <v>923</v>
      </c>
      <c r="AB15" s="8" t="s">
        <v>15</v>
      </c>
      <c r="AC15" s="118"/>
      <c r="AD15" s="118"/>
      <c r="AE15" s="377" t="s">
        <v>927</v>
      </c>
      <c r="AF15" s="377" t="s">
        <v>39</v>
      </c>
      <c r="AG15" s="418" t="s">
        <v>40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3" x14ac:dyDescent="0.3">
      <c r="A16" s="3">
        <v>2</v>
      </c>
      <c r="B16" s="166" t="s">
        <v>120</v>
      </c>
      <c r="C16" s="522">
        <v>933.94</v>
      </c>
      <c r="D16" s="522">
        <v>88.11</v>
      </c>
      <c r="E16" s="522">
        <v>740.11</v>
      </c>
      <c r="F16" s="522">
        <f t="shared" ref="F16:F19" si="4">C16+D16+E16</f>
        <v>1762.16</v>
      </c>
      <c r="G16" s="506">
        <v>731.25</v>
      </c>
      <c r="H16" s="506">
        <v>68.989999999999995</v>
      </c>
      <c r="I16" s="506">
        <v>579.48</v>
      </c>
      <c r="J16" s="522">
        <f t="shared" ref="J16:J19" si="5">SUM(G16:I16)</f>
        <v>1379.72</v>
      </c>
      <c r="K16" s="507">
        <v>43.14</v>
      </c>
      <c r="L16" s="507">
        <v>4.07</v>
      </c>
      <c r="M16" s="507">
        <v>34.19</v>
      </c>
      <c r="N16" s="507">
        <f t="shared" si="0"/>
        <v>81.400000000000006</v>
      </c>
      <c r="O16" s="506">
        <f t="shared" ref="O16:O19" si="6">G16+K16</f>
        <v>774.39</v>
      </c>
      <c r="P16" s="506">
        <f t="shared" ref="P16:P19" si="7">H16+L16</f>
        <v>73.06</v>
      </c>
      <c r="Q16" s="506">
        <f t="shared" ref="Q16:Q19" si="8">I16+M16</f>
        <v>613.67000000000007</v>
      </c>
      <c r="R16" s="506">
        <f t="shared" si="2"/>
        <v>1461.1200000000001</v>
      </c>
      <c r="S16" s="506">
        <f t="shared" ref="S16:S19" si="9">C16-O16</f>
        <v>159.55000000000007</v>
      </c>
      <c r="T16" s="506">
        <f t="shared" ref="T16:T19" si="10">D16-P16</f>
        <v>15.049999999999997</v>
      </c>
      <c r="U16" s="506">
        <f t="shared" ref="U16:U19" si="11">E16-Q16</f>
        <v>126.43999999999994</v>
      </c>
      <c r="V16" s="506">
        <f t="shared" ref="V16:V19" si="12">F16-R16</f>
        <v>301.03999999999996</v>
      </c>
      <c r="X16" s="408" t="s">
        <v>924</v>
      </c>
      <c r="Y16" s="408">
        <v>24.49</v>
      </c>
      <c r="Z16" s="9">
        <v>36.99</v>
      </c>
      <c r="AA16" s="9">
        <v>40.98</v>
      </c>
      <c r="AB16" s="414">
        <f>SUM(Y16:AA16)</f>
        <v>102.46000000000001</v>
      </c>
      <c r="AE16" s="417">
        <f>(Y16+Z16)*0.52</f>
        <v>31.969600000000003</v>
      </c>
      <c r="AF16" s="417">
        <f>(Y16+Z16)*0.04</f>
        <v>2.4592000000000001</v>
      </c>
      <c r="AG16" s="417">
        <f>(Y16+Z16)*0.44</f>
        <v>27.051200000000001</v>
      </c>
      <c r="AH16" s="417">
        <f>SUM(AE16:AG16)</f>
        <v>61.480000000000004</v>
      </c>
      <c r="AI16" s="417">
        <f>2800/2192.3*AB16</f>
        <v>130.86165214614786</v>
      </c>
      <c r="AJ16" s="417">
        <f>AI16*0.52</f>
        <v>68.048059115996892</v>
      </c>
      <c r="AK16" s="417">
        <f>AI16*0.04</f>
        <v>5.2344660858459147</v>
      </c>
      <c r="AL16" s="417">
        <f>AI16*0.44</f>
        <v>57.57912694430506</v>
      </c>
    </row>
    <row r="17" spans="1:38" ht="26" x14ac:dyDescent="0.3">
      <c r="A17" s="3">
        <v>3</v>
      </c>
      <c r="B17" s="165" t="s">
        <v>121</v>
      </c>
      <c r="C17" s="522">
        <v>54.8</v>
      </c>
      <c r="D17" s="522">
        <v>5.17</v>
      </c>
      <c r="E17" s="522">
        <v>43.42</v>
      </c>
      <c r="F17" s="522">
        <f t="shared" si="4"/>
        <v>103.39</v>
      </c>
      <c r="G17" s="506">
        <v>42.9</v>
      </c>
      <c r="H17" s="506">
        <v>4.05</v>
      </c>
      <c r="I17" s="506">
        <v>33.99</v>
      </c>
      <c r="J17" s="522">
        <f t="shared" si="5"/>
        <v>80.94</v>
      </c>
      <c r="K17" s="507">
        <v>0</v>
      </c>
      <c r="L17" s="507">
        <v>0</v>
      </c>
      <c r="M17" s="507">
        <v>0</v>
      </c>
      <c r="N17" s="507">
        <f t="shared" si="0"/>
        <v>0</v>
      </c>
      <c r="O17" s="506">
        <f t="shared" si="6"/>
        <v>42.9</v>
      </c>
      <c r="P17" s="506">
        <f t="shared" si="7"/>
        <v>4.05</v>
      </c>
      <c r="Q17" s="506">
        <f t="shared" si="8"/>
        <v>33.99</v>
      </c>
      <c r="R17" s="506">
        <f t="shared" si="2"/>
        <v>80.94</v>
      </c>
      <c r="S17" s="506">
        <f t="shared" si="9"/>
        <v>11.899999999999999</v>
      </c>
      <c r="T17" s="506">
        <f t="shared" si="10"/>
        <v>1.1200000000000001</v>
      </c>
      <c r="U17" s="506">
        <f t="shared" si="11"/>
        <v>9.43</v>
      </c>
      <c r="V17" s="506">
        <f t="shared" si="12"/>
        <v>22.450000000000003</v>
      </c>
      <c r="X17" s="411" t="s">
        <v>925</v>
      </c>
      <c r="Y17" s="9">
        <v>319.27999999999997</v>
      </c>
      <c r="Z17" s="9">
        <v>447.35</v>
      </c>
      <c r="AA17" s="9">
        <v>613.09</v>
      </c>
      <c r="AB17" s="414">
        <f t="shared" ref="AB17:AB20" si="13">SUM(Y17:AA17)</f>
        <v>1379.72</v>
      </c>
      <c r="AE17" s="417">
        <f>(Y17+Z17)*0.52</f>
        <v>398.64760000000001</v>
      </c>
      <c r="AF17" s="417">
        <f t="shared" ref="AF17:AF20" si="14">(Y17+Z17)*0.04</f>
        <v>30.665199999999999</v>
      </c>
      <c r="AG17" s="417">
        <f t="shared" ref="AG17:AG20" si="15">(Y17+Z17)*0.44</f>
        <v>337.31720000000001</v>
      </c>
      <c r="AH17" s="417">
        <f t="shared" ref="AH17:AH20" si="16">SUM(AE17:AG17)</f>
        <v>766.63000000000011</v>
      </c>
      <c r="AI17" s="417">
        <f t="shared" ref="AI17:AI21" si="17">2800/2192.3*AB17</f>
        <v>1762.1748848241571</v>
      </c>
      <c r="AJ17" s="417">
        <f t="shared" ref="AJ17:AJ20" si="18">AI17*0.52</f>
        <v>916.33094010856166</v>
      </c>
      <c r="AK17" s="417">
        <f t="shared" ref="AK17:AK20" si="19">AI17*0.04</f>
        <v>70.486995392966278</v>
      </c>
      <c r="AL17" s="417">
        <f t="shared" ref="AL17:AL20" si="20">AI17*0.44</f>
        <v>775.35694932262913</v>
      </c>
    </row>
    <row r="18" spans="1:38" ht="13" x14ac:dyDescent="0.3">
      <c r="A18" s="3">
        <v>4</v>
      </c>
      <c r="B18" s="166" t="s">
        <v>122</v>
      </c>
      <c r="C18" s="522">
        <v>43.68</v>
      </c>
      <c r="D18" s="522">
        <v>4.12</v>
      </c>
      <c r="E18" s="522">
        <v>34.619999999999997</v>
      </c>
      <c r="F18" s="522">
        <f t="shared" si="4"/>
        <v>82.419999999999987</v>
      </c>
      <c r="G18" s="506">
        <v>34.200000000000003</v>
      </c>
      <c r="H18" s="506">
        <v>3.23</v>
      </c>
      <c r="I18" s="506">
        <v>27.1</v>
      </c>
      <c r="J18" s="522">
        <f t="shared" si="5"/>
        <v>64.53</v>
      </c>
      <c r="K18" s="507">
        <v>0</v>
      </c>
      <c r="L18" s="507">
        <v>0</v>
      </c>
      <c r="M18" s="507">
        <v>0</v>
      </c>
      <c r="N18" s="507">
        <f t="shared" si="0"/>
        <v>0</v>
      </c>
      <c r="O18" s="506">
        <f t="shared" si="6"/>
        <v>34.200000000000003</v>
      </c>
      <c r="P18" s="506">
        <f t="shared" si="7"/>
        <v>3.23</v>
      </c>
      <c r="Q18" s="506">
        <f t="shared" si="8"/>
        <v>27.1</v>
      </c>
      <c r="R18" s="506">
        <f t="shared" si="2"/>
        <v>64.53</v>
      </c>
      <c r="S18" s="506">
        <f t="shared" si="9"/>
        <v>9.4799999999999969</v>
      </c>
      <c r="T18" s="506">
        <f t="shared" si="10"/>
        <v>0.89000000000000012</v>
      </c>
      <c r="U18" s="506">
        <f t="shared" si="11"/>
        <v>7.519999999999996</v>
      </c>
      <c r="V18" s="506">
        <f t="shared" si="12"/>
        <v>17.889999999999986</v>
      </c>
      <c r="X18" s="411" t="s">
        <v>402</v>
      </c>
      <c r="Y18" s="414">
        <v>140.5</v>
      </c>
      <c r="Z18" s="9">
        <v>154.62</v>
      </c>
      <c r="AA18" s="9">
        <v>269.52999999999997</v>
      </c>
      <c r="AB18" s="414">
        <f t="shared" si="13"/>
        <v>564.65</v>
      </c>
      <c r="AE18" s="417">
        <f t="shared" ref="AE18:AE20" si="21">(Y18+Z18)*0.52</f>
        <v>153.4624</v>
      </c>
      <c r="AF18" s="417">
        <f t="shared" si="14"/>
        <v>11.8048</v>
      </c>
      <c r="AG18" s="417">
        <f t="shared" si="15"/>
        <v>129.8528</v>
      </c>
      <c r="AH18" s="417">
        <f t="shared" si="16"/>
        <v>295.12</v>
      </c>
      <c r="AI18" s="417">
        <f t="shared" si="17"/>
        <v>721.16954796332607</v>
      </c>
      <c r="AJ18" s="417">
        <f t="shared" si="18"/>
        <v>375.00816494092959</v>
      </c>
      <c r="AK18" s="417">
        <f t="shared" si="19"/>
        <v>28.846781918533043</v>
      </c>
      <c r="AL18" s="417">
        <f t="shared" si="20"/>
        <v>317.31460110386348</v>
      </c>
    </row>
    <row r="19" spans="1:38" ht="26" x14ac:dyDescent="0.3">
      <c r="A19" s="3">
        <v>5</v>
      </c>
      <c r="B19" s="165" t="s">
        <v>123</v>
      </c>
      <c r="C19" s="522">
        <v>382.22</v>
      </c>
      <c r="D19" s="522">
        <v>36.06</v>
      </c>
      <c r="E19" s="522">
        <v>302.89</v>
      </c>
      <c r="F19" s="522">
        <f t="shared" si="4"/>
        <v>721.17000000000007</v>
      </c>
      <c r="G19" s="506">
        <v>299.27</v>
      </c>
      <c r="H19" s="506">
        <v>28.23</v>
      </c>
      <c r="I19" s="506">
        <v>237.15</v>
      </c>
      <c r="J19" s="522">
        <f t="shared" si="5"/>
        <v>564.65</v>
      </c>
      <c r="K19" s="507">
        <v>19.39</v>
      </c>
      <c r="L19" s="507">
        <v>1.83</v>
      </c>
      <c r="M19" s="507">
        <v>15.36</v>
      </c>
      <c r="N19" s="507">
        <f t="shared" si="0"/>
        <v>36.58</v>
      </c>
      <c r="O19" s="506">
        <f t="shared" si="6"/>
        <v>318.65999999999997</v>
      </c>
      <c r="P19" s="506">
        <f t="shared" si="7"/>
        <v>30.060000000000002</v>
      </c>
      <c r="Q19" s="506">
        <f t="shared" si="8"/>
        <v>252.51</v>
      </c>
      <c r="R19" s="506">
        <f t="shared" si="2"/>
        <v>601.23</v>
      </c>
      <c r="S19" s="506">
        <f t="shared" si="9"/>
        <v>63.560000000000059</v>
      </c>
      <c r="T19" s="506">
        <f t="shared" si="10"/>
        <v>6</v>
      </c>
      <c r="U19" s="506">
        <f t="shared" si="11"/>
        <v>50.379999999999995</v>
      </c>
      <c r="V19" s="506">
        <f t="shared" si="12"/>
        <v>119.94000000000005</v>
      </c>
      <c r="X19" s="411" t="s">
        <v>926</v>
      </c>
      <c r="Y19" s="9">
        <v>19.36</v>
      </c>
      <c r="Z19" s="414">
        <v>29.2</v>
      </c>
      <c r="AA19" s="9">
        <v>32.380000000000003</v>
      </c>
      <c r="AB19" s="414">
        <f t="shared" si="13"/>
        <v>80.94</v>
      </c>
      <c r="AE19" s="417">
        <f t="shared" si="21"/>
        <v>25.251200000000001</v>
      </c>
      <c r="AF19" s="417">
        <f t="shared" si="14"/>
        <v>1.9424000000000001</v>
      </c>
      <c r="AG19" s="417">
        <f t="shared" si="15"/>
        <v>21.366400000000002</v>
      </c>
      <c r="AH19" s="417">
        <f t="shared" si="16"/>
        <v>48.56</v>
      </c>
      <c r="AI19" s="417">
        <f t="shared" si="17"/>
        <v>103.37636272407971</v>
      </c>
      <c r="AJ19" s="417">
        <f t="shared" si="18"/>
        <v>53.755708616521453</v>
      </c>
      <c r="AK19" s="417">
        <f t="shared" si="19"/>
        <v>4.1350545089631883</v>
      </c>
      <c r="AL19" s="417">
        <f t="shared" si="20"/>
        <v>45.485599598595073</v>
      </c>
    </row>
    <row r="20" spans="1:38" s="15" customFormat="1" ht="13" x14ac:dyDescent="0.3">
      <c r="A20" s="257"/>
      <c r="B20" s="271" t="s">
        <v>85</v>
      </c>
      <c r="C20" s="412">
        <f t="shared" ref="C20:J20" si="22">SUM(C15:C19)</f>
        <v>1484.0000000000002</v>
      </c>
      <c r="D20" s="412">
        <f t="shared" si="22"/>
        <v>140</v>
      </c>
      <c r="E20" s="412">
        <f t="shared" si="22"/>
        <v>1176</v>
      </c>
      <c r="F20" s="412">
        <f t="shared" si="22"/>
        <v>2800</v>
      </c>
      <c r="G20" s="412">
        <f t="shared" si="22"/>
        <v>1161.92</v>
      </c>
      <c r="H20" s="412">
        <f t="shared" si="22"/>
        <v>109.62</v>
      </c>
      <c r="I20" s="412">
        <f t="shared" si="22"/>
        <v>920.76</v>
      </c>
      <c r="J20" s="522">
        <f t="shared" si="22"/>
        <v>2192.3000000000002</v>
      </c>
      <c r="K20" s="409">
        <f t="shared" ref="K20:M20" si="23">SUM(K15:K19)</f>
        <v>62.53</v>
      </c>
      <c r="L20" s="409">
        <f t="shared" si="23"/>
        <v>5.9</v>
      </c>
      <c r="M20" s="409">
        <f t="shared" si="23"/>
        <v>49.55</v>
      </c>
      <c r="N20" s="409">
        <f t="shared" si="0"/>
        <v>117.98</v>
      </c>
      <c r="O20" s="412">
        <f>SUM(O15:O19)</f>
        <v>1224.4499999999998</v>
      </c>
      <c r="P20" s="412">
        <f>SUM(P15:P19)</f>
        <v>115.52000000000001</v>
      </c>
      <c r="Q20" s="412">
        <f>SUM(Q15:Q19)</f>
        <v>970.31000000000006</v>
      </c>
      <c r="R20" s="412">
        <f>SUM(O20:Q20)</f>
        <v>2310.2799999999997</v>
      </c>
      <c r="S20" s="412">
        <f>SUM(S15:S19)</f>
        <v>259.55000000000013</v>
      </c>
      <c r="T20" s="412">
        <f>SUM(T15:T19)</f>
        <v>24.48</v>
      </c>
      <c r="U20" s="412">
        <f>SUM(U15:U19)</f>
        <v>205.68999999999994</v>
      </c>
      <c r="V20" s="412">
        <f>SUM(V15:V19)</f>
        <v>489.72</v>
      </c>
      <c r="X20" s="413" t="s">
        <v>122</v>
      </c>
      <c r="Y20" s="9">
        <v>9.07</v>
      </c>
      <c r="Z20" s="9">
        <v>29.65</v>
      </c>
      <c r="AA20" s="9">
        <v>25.81</v>
      </c>
      <c r="AB20" s="414">
        <f t="shared" si="13"/>
        <v>64.53</v>
      </c>
      <c r="AE20" s="417">
        <f t="shared" si="21"/>
        <v>20.134399999999999</v>
      </c>
      <c r="AF20" s="417">
        <f t="shared" si="14"/>
        <v>1.5488</v>
      </c>
      <c r="AG20" s="417">
        <f t="shared" si="15"/>
        <v>17.036799999999999</v>
      </c>
      <c r="AH20" s="417">
        <f t="shared" si="16"/>
        <v>38.72</v>
      </c>
      <c r="AI20" s="417">
        <f t="shared" si="17"/>
        <v>82.417552342288914</v>
      </c>
      <c r="AJ20" s="417">
        <f t="shared" si="18"/>
        <v>42.857127217990239</v>
      </c>
      <c r="AK20" s="417">
        <f t="shared" si="19"/>
        <v>3.2967020936915565</v>
      </c>
      <c r="AL20" s="417">
        <f t="shared" si="20"/>
        <v>36.263723030607125</v>
      </c>
    </row>
    <row r="21" spans="1:38" ht="26" x14ac:dyDescent="0.35">
      <c r="A21" s="3"/>
      <c r="B21" s="167" t="s">
        <v>227</v>
      </c>
      <c r="C21" s="9"/>
      <c r="D21" s="9"/>
      <c r="E21" s="9"/>
      <c r="F21" s="259"/>
      <c r="G21" s="9"/>
      <c r="H21" s="9"/>
      <c r="I21" s="9"/>
      <c r="J21" s="25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X21" s="415" t="s">
        <v>15</v>
      </c>
      <c r="Y21" s="416">
        <f>SUM(Y16:Y20)</f>
        <v>512.70000000000005</v>
      </c>
      <c r="Z21" s="253">
        <f>SUM(Z16:Z20)</f>
        <v>697.81000000000006</v>
      </c>
      <c r="AA21" s="253">
        <f>SUM(AA16:AA20)</f>
        <v>981.79</v>
      </c>
      <c r="AB21" s="416">
        <f>SUM(AB16:AB20)</f>
        <v>2192.3000000000002</v>
      </c>
      <c r="AE21" s="417">
        <f>SUM(AE16:AE20)</f>
        <v>629.4652000000001</v>
      </c>
      <c r="AF21" s="417">
        <f>SUM(AF16:AF20)</f>
        <v>48.420400000000001</v>
      </c>
      <c r="AG21" s="417">
        <f>SUM(AG16:AG20)</f>
        <v>532.62440000000004</v>
      </c>
      <c r="AH21" s="417">
        <f>SUM(AH16:AH20)</f>
        <v>1210.51</v>
      </c>
      <c r="AI21" s="417">
        <f t="shared" si="17"/>
        <v>2800</v>
      </c>
      <c r="AJ21" s="417">
        <f>SUM(AJ16:AJ20)</f>
        <v>1455.9999999999998</v>
      </c>
      <c r="AK21" s="417">
        <f>SUM(AK16:AK20)</f>
        <v>111.99999999999997</v>
      </c>
      <c r="AL21" s="417">
        <f>SUM(AL16:AL20)</f>
        <v>1231.9999999999998</v>
      </c>
    </row>
    <row r="22" spans="1:38" ht="13" x14ac:dyDescent="0.3">
      <c r="A22" s="3">
        <v>6</v>
      </c>
      <c r="B22" s="165" t="s">
        <v>176</v>
      </c>
      <c r="C22" s="9"/>
      <c r="D22" s="9"/>
      <c r="E22" s="9"/>
      <c r="F22" s="259"/>
      <c r="G22" s="9"/>
      <c r="H22" s="9"/>
      <c r="I22" s="9"/>
      <c r="J22" s="25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Z22" s="417">
        <f>Y21+Z21</f>
        <v>1210.5100000000002</v>
      </c>
    </row>
    <row r="23" spans="1:38" ht="13" x14ac:dyDescent="0.3">
      <c r="A23" s="3">
        <v>7</v>
      </c>
      <c r="B23" s="166" t="s">
        <v>125</v>
      </c>
      <c r="C23" s="9"/>
      <c r="D23" s="9"/>
      <c r="E23" s="9"/>
      <c r="F23" s="259"/>
      <c r="G23" s="9"/>
      <c r="H23" s="9"/>
      <c r="I23" s="9"/>
      <c r="J23" s="25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AE23" s="417">
        <f>X24*0.52</f>
        <v>42.328000000000003</v>
      </c>
      <c r="AF23" s="417">
        <f>X24*0.04</f>
        <v>3.2560000000000002</v>
      </c>
      <c r="AG23" s="417">
        <f>X24*0.44</f>
        <v>35.816000000000003</v>
      </c>
    </row>
    <row r="24" spans="1:38" ht="26" x14ac:dyDescent="0.3">
      <c r="A24" s="344">
        <v>8</v>
      </c>
      <c r="B24" s="165" t="s">
        <v>845</v>
      </c>
      <c r="C24" s="9"/>
      <c r="D24" s="9"/>
      <c r="E24" s="9"/>
      <c r="F24" s="259"/>
      <c r="G24" s="9"/>
      <c r="H24" s="9"/>
      <c r="I24" s="9"/>
      <c r="J24" s="25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X24">
        <v>81.400000000000006</v>
      </c>
      <c r="AE24" s="417">
        <f>X25*0.52</f>
        <v>19.021599999999999</v>
      </c>
      <c r="AF24" s="417">
        <f>X25*0.04</f>
        <v>1.4632000000000001</v>
      </c>
      <c r="AG24" s="417">
        <f>X25*0.44</f>
        <v>16.095199999999998</v>
      </c>
    </row>
    <row r="25" spans="1:38" ht="13" x14ac:dyDescent="0.25">
      <c r="A25" s="9"/>
      <c r="B25" s="166" t="s">
        <v>85</v>
      </c>
      <c r="C25" s="9"/>
      <c r="D25" s="9"/>
      <c r="E25" s="9"/>
      <c r="F25" s="259"/>
      <c r="G25" s="9"/>
      <c r="H25" s="9"/>
      <c r="I25" s="9"/>
      <c r="J25" s="25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>
        <v>36.58</v>
      </c>
    </row>
    <row r="26" spans="1:38" ht="13" x14ac:dyDescent="0.25">
      <c r="A26" s="9"/>
      <c r="B26" s="166" t="s">
        <v>32</v>
      </c>
      <c r="C26" s="9"/>
      <c r="D26" s="9"/>
      <c r="E26" s="9"/>
      <c r="F26" s="259"/>
      <c r="G26" s="9"/>
      <c r="H26" s="9"/>
      <c r="I26" s="9"/>
      <c r="J26" s="25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8" spans="1:38" ht="25.5" customHeight="1" x14ac:dyDescent="0.3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58"/>
      <c r="T28" s="358"/>
      <c r="U28" s="76"/>
      <c r="V28" s="14"/>
      <c r="W28" s="15"/>
      <c r="X28" s="15"/>
      <c r="Y28" s="15"/>
      <c r="Z28" s="15"/>
      <c r="AA28" s="15"/>
      <c r="AE28" s="15"/>
      <c r="AF28" s="15"/>
    </row>
    <row r="29" spans="1:38" ht="13" x14ac:dyDescent="0.25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15"/>
      <c r="AF29" s="15"/>
    </row>
    <row r="32" spans="1:38" ht="13" x14ac:dyDescent="0.25">
      <c r="C32" s="358"/>
      <c r="D32" s="667" t="s">
        <v>895</v>
      </c>
      <c r="E32" s="667"/>
      <c r="F32" s="667"/>
      <c r="G32" s="367"/>
    </row>
    <row r="33" spans="3:21" ht="13" x14ac:dyDescent="0.3">
      <c r="C33" s="667" t="s">
        <v>918</v>
      </c>
      <c r="D33" s="667"/>
      <c r="E33" s="667"/>
      <c r="F33" s="667"/>
      <c r="G33" s="667"/>
      <c r="R33" s="660" t="s">
        <v>956</v>
      </c>
      <c r="S33" s="660"/>
      <c r="T33" s="660"/>
      <c r="U33" s="660"/>
    </row>
    <row r="34" spans="3:21" ht="13" x14ac:dyDescent="0.3">
      <c r="C34" s="668" t="s">
        <v>896</v>
      </c>
      <c r="D34" s="668"/>
      <c r="E34" s="668"/>
      <c r="F34" s="668"/>
      <c r="G34" s="668"/>
      <c r="R34" s="660" t="s">
        <v>957</v>
      </c>
      <c r="S34" s="660"/>
      <c r="T34" s="660"/>
      <c r="U34" s="660"/>
    </row>
    <row r="35" spans="3:21" ht="13" x14ac:dyDescent="0.3">
      <c r="R35" s="660" t="s">
        <v>958</v>
      </c>
      <c r="S35" s="660"/>
      <c r="T35" s="660"/>
      <c r="U35" s="660"/>
    </row>
  </sheetData>
  <mergeCells count="21">
    <mergeCell ref="G2:O2"/>
    <mergeCell ref="A3:U3"/>
    <mergeCell ref="A4:U4"/>
    <mergeCell ref="A6:U6"/>
    <mergeCell ref="A8:C8"/>
    <mergeCell ref="R35:U35"/>
    <mergeCell ref="AB9:AD9"/>
    <mergeCell ref="A10:A11"/>
    <mergeCell ref="B10:B11"/>
    <mergeCell ref="C10:F11"/>
    <mergeCell ref="G11:J11"/>
    <mergeCell ref="K11:N11"/>
    <mergeCell ref="O11:R11"/>
    <mergeCell ref="G10:R10"/>
    <mergeCell ref="U9:V9"/>
    <mergeCell ref="S10:V11"/>
    <mergeCell ref="D32:F32"/>
    <mergeCell ref="C33:G33"/>
    <mergeCell ref="C34:G34"/>
    <mergeCell ref="R33:U33"/>
    <mergeCell ref="R34:U34"/>
  </mergeCells>
  <printOptions horizontalCentered="1"/>
  <pageMargins left="0.70866141732283472" right="0.70866141732283472" top="1.04" bottom="0" header="0.31496062992125984" footer="0.31496062992125984"/>
  <pageSetup paperSize="9" scale="72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35"/>
  <sheetViews>
    <sheetView view="pageBreakPreview" topLeftCell="A11" zoomScale="80" zoomScaleSheetLayoutView="80" workbookViewId="0">
      <selection activeCell="D18" sqref="D18"/>
    </sheetView>
  </sheetViews>
  <sheetFormatPr defaultRowHeight="12.5" x14ac:dyDescent="0.25"/>
  <cols>
    <col min="1" max="1" width="6.54296875" customWidth="1"/>
    <col min="2" max="2" width="14.26953125" customWidth="1"/>
    <col min="7" max="7" width="12.26953125" customWidth="1"/>
    <col min="8" max="8" width="11.54296875" customWidth="1"/>
    <col min="9" max="12" width="10.453125" customWidth="1"/>
    <col min="13" max="13" width="11" customWidth="1"/>
    <col min="14" max="14" width="10" customWidth="1"/>
    <col min="15" max="15" width="11.81640625" customWidth="1"/>
  </cols>
  <sheetData>
    <row r="1" spans="1:15" ht="15.5" x14ac:dyDescent="0.35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242" t="s">
        <v>522</v>
      </c>
    </row>
    <row r="2" spans="1:15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</row>
    <row r="3" spans="1:15" ht="13.5" x14ac:dyDescent="0.3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5" ht="15.5" x14ac:dyDescent="0.35">
      <c r="A4" s="765" t="s">
        <v>521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</row>
    <row r="5" spans="1:15" ht="13.5" x14ac:dyDescent="0.35">
      <c r="A5" s="201" t="s">
        <v>894</v>
      </c>
      <c r="B5" s="201"/>
      <c r="C5" s="201"/>
      <c r="D5" s="201"/>
      <c r="E5" s="201"/>
      <c r="F5" s="201"/>
      <c r="G5" s="201"/>
      <c r="H5" s="201"/>
      <c r="I5" s="201"/>
      <c r="J5" s="201"/>
      <c r="K5" s="200"/>
      <c r="M5" s="979" t="s">
        <v>977</v>
      </c>
      <c r="N5" s="979"/>
      <c r="O5" s="979"/>
    </row>
    <row r="6" spans="1:15" ht="44.25" customHeight="1" x14ac:dyDescent="0.25">
      <c r="A6" s="917" t="s">
        <v>2</v>
      </c>
      <c r="B6" s="917" t="s">
        <v>3</v>
      </c>
      <c r="C6" s="917" t="s">
        <v>299</v>
      </c>
      <c r="D6" s="923" t="s">
        <v>300</v>
      </c>
      <c r="E6" s="923" t="s">
        <v>301</v>
      </c>
      <c r="F6" s="923" t="s">
        <v>302</v>
      </c>
      <c r="G6" s="923" t="s">
        <v>303</v>
      </c>
      <c r="H6" s="917" t="s">
        <v>304</v>
      </c>
      <c r="I6" s="917"/>
      <c r="J6" s="917" t="s">
        <v>305</v>
      </c>
      <c r="K6" s="917"/>
      <c r="L6" s="917" t="s">
        <v>306</v>
      </c>
      <c r="M6" s="917"/>
      <c r="N6" s="917" t="s">
        <v>307</v>
      </c>
      <c r="O6" s="917"/>
    </row>
    <row r="7" spans="1:15" ht="63.75" customHeight="1" x14ac:dyDescent="0.25">
      <c r="A7" s="917"/>
      <c r="B7" s="917"/>
      <c r="C7" s="917"/>
      <c r="D7" s="924"/>
      <c r="E7" s="924"/>
      <c r="F7" s="924"/>
      <c r="G7" s="924"/>
      <c r="H7" s="235" t="s">
        <v>308</v>
      </c>
      <c r="I7" s="235" t="s">
        <v>309</v>
      </c>
      <c r="J7" s="235" t="s">
        <v>308</v>
      </c>
      <c r="K7" s="235" t="s">
        <v>309</v>
      </c>
      <c r="L7" s="235" t="s">
        <v>308</v>
      </c>
      <c r="M7" s="235" t="s">
        <v>309</v>
      </c>
      <c r="N7" s="235" t="s">
        <v>308</v>
      </c>
      <c r="O7" s="235" t="s">
        <v>309</v>
      </c>
    </row>
    <row r="8" spans="1:15" ht="13.5" x14ac:dyDescent="0.2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204" t="s">
        <v>260</v>
      </c>
      <c r="H8" s="204" t="s">
        <v>261</v>
      </c>
      <c r="I8" s="204" t="s">
        <v>280</v>
      </c>
      <c r="J8" s="204" t="s">
        <v>281</v>
      </c>
      <c r="K8" s="204" t="s">
        <v>282</v>
      </c>
      <c r="L8" s="204" t="s">
        <v>310</v>
      </c>
      <c r="M8" s="204" t="s">
        <v>311</v>
      </c>
      <c r="N8" s="204" t="s">
        <v>312</v>
      </c>
      <c r="O8" s="204" t="s">
        <v>313</v>
      </c>
    </row>
    <row r="9" spans="1:15" ht="13.5" x14ac:dyDescent="0.25">
      <c r="A9" s="8">
        <v>1</v>
      </c>
      <c r="B9" s="9" t="s">
        <v>897</v>
      </c>
      <c r="C9" s="456">
        <v>0</v>
      </c>
      <c r="D9" s="456">
        <v>0</v>
      </c>
      <c r="E9" s="456">
        <v>0</v>
      </c>
      <c r="F9" s="456">
        <v>0</v>
      </c>
      <c r="G9" s="456">
        <v>0</v>
      </c>
      <c r="H9" s="456">
        <v>0</v>
      </c>
      <c r="I9" s="456">
        <v>0</v>
      </c>
      <c r="J9" s="456">
        <v>0</v>
      </c>
      <c r="K9" s="456">
        <v>0</v>
      </c>
      <c r="L9" s="456">
        <v>0</v>
      </c>
      <c r="M9" s="456">
        <v>0</v>
      </c>
      <c r="N9" s="456">
        <v>0</v>
      </c>
      <c r="O9" s="456">
        <v>0</v>
      </c>
    </row>
    <row r="10" spans="1:15" ht="13.5" x14ac:dyDescent="0.25">
      <c r="A10" s="8">
        <v>2</v>
      </c>
      <c r="B10" s="9" t="s">
        <v>898</v>
      </c>
      <c r="C10" s="456">
        <v>0</v>
      </c>
      <c r="D10" s="456">
        <v>0</v>
      </c>
      <c r="E10" s="456">
        <v>0</v>
      </c>
      <c r="F10" s="456">
        <v>0</v>
      </c>
      <c r="G10" s="456">
        <v>0</v>
      </c>
      <c r="H10" s="456">
        <v>0</v>
      </c>
      <c r="I10" s="456">
        <v>0</v>
      </c>
      <c r="J10" s="456">
        <v>0</v>
      </c>
      <c r="K10" s="456">
        <v>0</v>
      </c>
      <c r="L10" s="456">
        <v>0</v>
      </c>
      <c r="M10" s="456">
        <v>0</v>
      </c>
      <c r="N10" s="456">
        <v>0</v>
      </c>
      <c r="O10" s="456">
        <v>0</v>
      </c>
    </row>
    <row r="11" spans="1:15" ht="13.5" x14ac:dyDescent="0.25">
      <c r="A11" s="8">
        <v>3</v>
      </c>
      <c r="B11" s="9" t="s">
        <v>910</v>
      </c>
      <c r="C11" s="456">
        <v>0</v>
      </c>
      <c r="D11" s="456">
        <v>0</v>
      </c>
      <c r="E11" s="456">
        <v>0</v>
      </c>
      <c r="F11" s="456">
        <v>0</v>
      </c>
      <c r="G11" s="456">
        <v>0</v>
      </c>
      <c r="H11" s="456">
        <v>0</v>
      </c>
      <c r="I11" s="456">
        <v>0</v>
      </c>
      <c r="J11" s="456">
        <v>0</v>
      </c>
      <c r="K11" s="456">
        <v>0</v>
      </c>
      <c r="L11" s="456">
        <v>0</v>
      </c>
      <c r="M11" s="456">
        <v>0</v>
      </c>
      <c r="N11" s="456">
        <v>0</v>
      </c>
      <c r="O11" s="456">
        <v>0</v>
      </c>
    </row>
    <row r="12" spans="1:15" ht="13.5" x14ac:dyDescent="0.25">
      <c r="A12" s="8">
        <v>4</v>
      </c>
      <c r="B12" s="9" t="s">
        <v>899</v>
      </c>
      <c r="C12" s="456">
        <v>0</v>
      </c>
      <c r="D12" s="456">
        <v>0</v>
      </c>
      <c r="E12" s="456">
        <v>0</v>
      </c>
      <c r="F12" s="456">
        <v>0</v>
      </c>
      <c r="G12" s="456">
        <v>0</v>
      </c>
      <c r="H12" s="456">
        <v>0</v>
      </c>
      <c r="I12" s="456">
        <v>0</v>
      </c>
      <c r="J12" s="456">
        <v>0</v>
      </c>
      <c r="K12" s="456">
        <v>0</v>
      </c>
      <c r="L12" s="456">
        <v>0</v>
      </c>
      <c r="M12" s="456">
        <v>0</v>
      </c>
      <c r="N12" s="456">
        <v>0</v>
      </c>
      <c r="O12" s="456">
        <v>0</v>
      </c>
    </row>
    <row r="13" spans="1:15" ht="13.5" x14ac:dyDescent="0.25">
      <c r="A13" s="8">
        <v>5</v>
      </c>
      <c r="B13" s="9" t="s">
        <v>900</v>
      </c>
      <c r="C13" s="456">
        <v>0</v>
      </c>
      <c r="D13" s="456">
        <v>0</v>
      </c>
      <c r="E13" s="456">
        <v>0</v>
      </c>
      <c r="F13" s="456">
        <v>0</v>
      </c>
      <c r="G13" s="456">
        <v>0</v>
      </c>
      <c r="H13" s="456">
        <v>0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6">
        <v>0</v>
      </c>
    </row>
    <row r="14" spans="1:15" ht="13.5" x14ac:dyDescent="0.25">
      <c r="A14" s="8">
        <v>6</v>
      </c>
      <c r="B14" s="9" t="s">
        <v>901</v>
      </c>
      <c r="C14" s="456">
        <v>0</v>
      </c>
      <c r="D14" s="456">
        <v>0</v>
      </c>
      <c r="E14" s="456">
        <v>0</v>
      </c>
      <c r="F14" s="456">
        <v>0</v>
      </c>
      <c r="G14" s="456">
        <v>0</v>
      </c>
      <c r="H14" s="456">
        <v>0</v>
      </c>
      <c r="I14" s="456">
        <v>0</v>
      </c>
      <c r="J14" s="456">
        <v>0</v>
      </c>
      <c r="K14" s="456">
        <v>0</v>
      </c>
      <c r="L14" s="456">
        <v>0</v>
      </c>
      <c r="M14" s="456">
        <v>0</v>
      </c>
      <c r="N14" s="456">
        <v>0</v>
      </c>
      <c r="O14" s="456">
        <v>0</v>
      </c>
    </row>
    <row r="15" spans="1:15" ht="13.5" x14ac:dyDescent="0.25">
      <c r="A15" s="8">
        <v>7</v>
      </c>
      <c r="B15" s="9" t="s">
        <v>902</v>
      </c>
      <c r="C15" s="456">
        <v>0</v>
      </c>
      <c r="D15" s="456">
        <v>0</v>
      </c>
      <c r="E15" s="456">
        <v>0</v>
      </c>
      <c r="F15" s="456">
        <v>0</v>
      </c>
      <c r="G15" s="456">
        <v>0</v>
      </c>
      <c r="H15" s="456">
        <v>0</v>
      </c>
      <c r="I15" s="456">
        <v>0</v>
      </c>
      <c r="J15" s="456">
        <v>0</v>
      </c>
      <c r="K15" s="456">
        <v>0</v>
      </c>
      <c r="L15" s="456">
        <v>0</v>
      </c>
      <c r="M15" s="456">
        <v>0</v>
      </c>
      <c r="N15" s="456">
        <v>0</v>
      </c>
      <c r="O15" s="456">
        <v>0</v>
      </c>
    </row>
    <row r="16" spans="1:15" ht="13.5" x14ac:dyDescent="0.25">
      <c r="A16" s="8">
        <v>8</v>
      </c>
      <c r="B16" s="9" t="s">
        <v>903</v>
      </c>
      <c r="C16" s="456">
        <v>0</v>
      </c>
      <c r="D16" s="456">
        <v>0</v>
      </c>
      <c r="E16" s="456">
        <v>0</v>
      </c>
      <c r="F16" s="456">
        <v>0</v>
      </c>
      <c r="G16" s="456">
        <v>0</v>
      </c>
      <c r="H16" s="456">
        <v>0</v>
      </c>
      <c r="I16" s="456">
        <v>0</v>
      </c>
      <c r="J16" s="456">
        <v>0</v>
      </c>
      <c r="K16" s="456">
        <v>0</v>
      </c>
      <c r="L16" s="456">
        <v>0</v>
      </c>
      <c r="M16" s="456">
        <v>0</v>
      </c>
      <c r="N16" s="456">
        <v>0</v>
      </c>
      <c r="O16" s="456">
        <v>0</v>
      </c>
    </row>
    <row r="17" spans="1:15" ht="13.5" x14ac:dyDescent="0.25">
      <c r="A17" s="8">
        <v>9</v>
      </c>
      <c r="B17" s="9" t="s">
        <v>904</v>
      </c>
      <c r="C17" s="456">
        <v>0</v>
      </c>
      <c r="D17" s="456">
        <v>0</v>
      </c>
      <c r="E17" s="456">
        <v>0</v>
      </c>
      <c r="F17" s="456">
        <v>0</v>
      </c>
      <c r="G17" s="456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56">
        <v>0</v>
      </c>
      <c r="N17" s="456">
        <v>0</v>
      </c>
      <c r="O17" s="456">
        <v>0</v>
      </c>
    </row>
    <row r="18" spans="1:15" ht="13.5" x14ac:dyDescent="0.25">
      <c r="A18" s="8">
        <v>10</v>
      </c>
      <c r="B18" s="9" t="s">
        <v>905</v>
      </c>
      <c r="C18" s="456">
        <v>0</v>
      </c>
      <c r="D18" s="456">
        <v>0</v>
      </c>
      <c r="E18" s="456">
        <v>0</v>
      </c>
      <c r="F18" s="456">
        <v>0</v>
      </c>
      <c r="G18" s="456">
        <v>0</v>
      </c>
      <c r="H18" s="456">
        <v>0</v>
      </c>
      <c r="I18" s="456">
        <v>0</v>
      </c>
      <c r="J18" s="456">
        <v>0</v>
      </c>
      <c r="K18" s="456">
        <v>0</v>
      </c>
      <c r="L18" s="456">
        <v>0</v>
      </c>
      <c r="M18" s="456">
        <v>0</v>
      </c>
      <c r="N18" s="456">
        <v>0</v>
      </c>
      <c r="O18" s="456">
        <v>0</v>
      </c>
    </row>
    <row r="19" spans="1:15" ht="13.5" x14ac:dyDescent="0.25">
      <c r="A19" s="8">
        <v>11</v>
      </c>
      <c r="B19" s="9" t="s">
        <v>906</v>
      </c>
      <c r="C19" s="456">
        <v>0</v>
      </c>
      <c r="D19" s="456">
        <v>0</v>
      </c>
      <c r="E19" s="456">
        <v>0</v>
      </c>
      <c r="F19" s="456">
        <v>0</v>
      </c>
      <c r="G19" s="456">
        <v>0</v>
      </c>
      <c r="H19" s="456">
        <v>0</v>
      </c>
      <c r="I19" s="456">
        <v>0</v>
      </c>
      <c r="J19" s="456">
        <v>0</v>
      </c>
      <c r="K19" s="456">
        <v>0</v>
      </c>
      <c r="L19" s="456">
        <v>0</v>
      </c>
      <c r="M19" s="456">
        <v>0</v>
      </c>
      <c r="N19" s="456">
        <v>0</v>
      </c>
      <c r="O19" s="456">
        <v>0</v>
      </c>
    </row>
    <row r="20" spans="1:15" ht="13.5" x14ac:dyDescent="0.25">
      <c r="A20" s="8">
        <v>12</v>
      </c>
      <c r="B20" s="9" t="s">
        <v>907</v>
      </c>
      <c r="C20" s="456">
        <v>0</v>
      </c>
      <c r="D20" s="456">
        <v>0</v>
      </c>
      <c r="E20" s="456">
        <v>0</v>
      </c>
      <c r="F20" s="456">
        <v>0</v>
      </c>
      <c r="G20" s="456">
        <v>0</v>
      </c>
      <c r="H20" s="456">
        <v>0</v>
      </c>
      <c r="I20" s="456">
        <v>0</v>
      </c>
      <c r="J20" s="456">
        <v>0</v>
      </c>
      <c r="K20" s="456">
        <v>0</v>
      </c>
      <c r="L20" s="456">
        <v>0</v>
      </c>
      <c r="M20" s="456">
        <v>0</v>
      </c>
      <c r="N20" s="456">
        <v>0</v>
      </c>
      <c r="O20" s="456">
        <v>0</v>
      </c>
    </row>
    <row r="21" spans="1:15" ht="13.5" x14ac:dyDescent="0.25">
      <c r="A21" s="8">
        <v>13</v>
      </c>
      <c r="B21" s="9" t="s">
        <v>908</v>
      </c>
      <c r="C21" s="456">
        <v>0</v>
      </c>
      <c r="D21" s="456">
        <v>0</v>
      </c>
      <c r="E21" s="456">
        <v>0</v>
      </c>
      <c r="F21" s="456">
        <v>0</v>
      </c>
      <c r="G21" s="456">
        <v>0</v>
      </c>
      <c r="H21" s="456">
        <v>0</v>
      </c>
      <c r="I21" s="456">
        <v>0</v>
      </c>
      <c r="J21" s="456">
        <v>0</v>
      </c>
      <c r="K21" s="456">
        <v>0</v>
      </c>
      <c r="L21" s="456">
        <v>0</v>
      </c>
      <c r="M21" s="456">
        <v>0</v>
      </c>
      <c r="N21" s="456">
        <v>0</v>
      </c>
      <c r="O21" s="456">
        <v>0</v>
      </c>
    </row>
    <row r="22" spans="1:15" ht="13.5" x14ac:dyDescent="0.25">
      <c r="A22" s="8">
        <v>14</v>
      </c>
      <c r="B22" s="9" t="s">
        <v>909</v>
      </c>
      <c r="C22" s="456">
        <v>0</v>
      </c>
      <c r="D22" s="456">
        <v>0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56">
        <v>0</v>
      </c>
      <c r="L22" s="456">
        <v>0</v>
      </c>
      <c r="M22" s="456">
        <v>0</v>
      </c>
      <c r="N22" s="456">
        <v>0</v>
      </c>
      <c r="O22" s="456">
        <v>0</v>
      </c>
    </row>
    <row r="23" spans="1:15" ht="13.5" x14ac:dyDescent="0.25">
      <c r="A23" s="8">
        <v>15</v>
      </c>
      <c r="B23" s="9" t="s">
        <v>911</v>
      </c>
      <c r="C23" s="456">
        <v>0</v>
      </c>
      <c r="D23" s="456">
        <v>0</v>
      </c>
      <c r="E23" s="456">
        <v>0</v>
      </c>
      <c r="F23" s="456">
        <v>0</v>
      </c>
      <c r="G23" s="456">
        <v>0</v>
      </c>
      <c r="H23" s="456">
        <v>0</v>
      </c>
      <c r="I23" s="456">
        <v>0</v>
      </c>
      <c r="J23" s="456">
        <v>0</v>
      </c>
      <c r="K23" s="456">
        <v>0</v>
      </c>
      <c r="L23" s="456">
        <v>0</v>
      </c>
      <c r="M23" s="456">
        <v>0</v>
      </c>
      <c r="N23" s="456">
        <v>0</v>
      </c>
      <c r="O23" s="456">
        <v>0</v>
      </c>
    </row>
    <row r="24" spans="1:15" ht="13.5" x14ac:dyDescent="0.25">
      <c r="A24" s="8">
        <v>16</v>
      </c>
      <c r="B24" s="9" t="s">
        <v>912</v>
      </c>
      <c r="C24" s="456">
        <v>0</v>
      </c>
      <c r="D24" s="456">
        <v>0</v>
      </c>
      <c r="E24" s="456">
        <v>0</v>
      </c>
      <c r="F24" s="456">
        <v>0</v>
      </c>
      <c r="G24" s="456">
        <v>0</v>
      </c>
      <c r="H24" s="456">
        <v>0</v>
      </c>
      <c r="I24" s="456">
        <v>0</v>
      </c>
      <c r="J24" s="456">
        <v>0</v>
      </c>
      <c r="K24" s="456">
        <v>0</v>
      </c>
      <c r="L24" s="456">
        <v>0</v>
      </c>
      <c r="M24" s="456">
        <v>0</v>
      </c>
      <c r="N24" s="456">
        <v>0</v>
      </c>
      <c r="O24" s="456">
        <v>0</v>
      </c>
    </row>
    <row r="25" spans="1:15" x14ac:dyDescent="0.25">
      <c r="A25" s="8"/>
      <c r="B25" s="9" t="s">
        <v>15</v>
      </c>
      <c r="C25" s="399">
        <f>SUM(C9:C24)</f>
        <v>0</v>
      </c>
      <c r="D25" s="399">
        <f t="shared" ref="D25:O25" si="0">SUM(D9:D24)</f>
        <v>0</v>
      </c>
      <c r="E25" s="399">
        <f t="shared" si="0"/>
        <v>0</v>
      </c>
      <c r="F25" s="399">
        <f t="shared" si="0"/>
        <v>0</v>
      </c>
      <c r="G25" s="399">
        <f t="shared" si="0"/>
        <v>0</v>
      </c>
      <c r="H25" s="399">
        <f t="shared" si="0"/>
        <v>0</v>
      </c>
      <c r="I25" s="399">
        <f t="shared" si="0"/>
        <v>0</v>
      </c>
      <c r="J25" s="399">
        <f t="shared" si="0"/>
        <v>0</v>
      </c>
      <c r="K25" s="399">
        <f t="shared" si="0"/>
        <v>0</v>
      </c>
      <c r="L25" s="399">
        <f t="shared" si="0"/>
        <v>0</v>
      </c>
      <c r="M25" s="399">
        <f t="shared" si="0"/>
        <v>0</v>
      </c>
      <c r="N25" s="399">
        <f t="shared" si="0"/>
        <v>0</v>
      </c>
      <c r="O25" s="399">
        <f t="shared" si="0"/>
        <v>0</v>
      </c>
    </row>
    <row r="26" spans="1:15" x14ac:dyDescent="0.25">
      <c r="A26" s="241"/>
      <c r="B26" s="12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</row>
    <row r="27" spans="1:15" x14ac:dyDescent="0.25">
      <c r="A27" s="241"/>
      <c r="B27" s="12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</row>
    <row r="28" spans="1:15" x14ac:dyDescent="0.25">
      <c r="A28" s="241"/>
      <c r="B28" s="12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</row>
    <row r="30" spans="1:15" ht="13" x14ac:dyDescent="0.3">
      <c r="A30" s="207"/>
      <c r="B30" s="207"/>
      <c r="C30" s="207"/>
      <c r="D30" s="207"/>
      <c r="L30" s="222"/>
      <c r="M30" s="222"/>
      <c r="N30" s="222"/>
      <c r="O30" s="222"/>
    </row>
    <row r="31" spans="1:15" ht="13" x14ac:dyDescent="0.3">
      <c r="A31" s="207"/>
      <c r="B31" s="207"/>
      <c r="C31" s="207"/>
      <c r="D31" s="207"/>
      <c r="L31" s="222"/>
      <c r="M31" s="222"/>
      <c r="N31" s="222"/>
      <c r="O31" s="222"/>
    </row>
    <row r="32" spans="1:15" ht="13" x14ac:dyDescent="0.3">
      <c r="A32" s="207"/>
      <c r="B32" s="207"/>
      <c r="C32" s="207"/>
      <c r="D32" s="207"/>
      <c r="L32" s="387"/>
      <c r="M32" s="222"/>
      <c r="N32" s="222"/>
      <c r="O32" s="222"/>
    </row>
    <row r="33" spans="1:15" ht="12.75" customHeight="1" x14ac:dyDescent="0.3">
      <c r="A33" s="207" t="s">
        <v>11</v>
      </c>
      <c r="C33" s="667" t="s">
        <v>895</v>
      </c>
      <c r="D33" s="667"/>
      <c r="E33" s="667"/>
      <c r="L33" s="660" t="s">
        <v>956</v>
      </c>
      <c r="M33" s="660"/>
      <c r="N33" s="660"/>
      <c r="O33" s="660"/>
    </row>
    <row r="34" spans="1:15" ht="12.75" customHeight="1" x14ac:dyDescent="0.3">
      <c r="C34" s="667" t="s">
        <v>918</v>
      </c>
      <c r="D34" s="667"/>
      <c r="E34" s="667"/>
      <c r="L34" s="660" t="s">
        <v>957</v>
      </c>
      <c r="M34" s="660"/>
      <c r="N34" s="660"/>
      <c r="O34" s="660"/>
    </row>
    <row r="35" spans="1:15" ht="13" x14ac:dyDescent="0.3">
      <c r="C35" s="668" t="s">
        <v>896</v>
      </c>
      <c r="D35" s="668"/>
      <c r="E35" s="668"/>
      <c r="L35" s="660" t="s">
        <v>958</v>
      </c>
      <c r="M35" s="660"/>
      <c r="N35" s="660"/>
      <c r="O35" s="660"/>
    </row>
  </sheetData>
  <mergeCells count="21">
    <mergeCell ref="L33:O33"/>
    <mergeCell ref="L34:O34"/>
    <mergeCell ref="L35:O35"/>
    <mergeCell ref="C33:E33"/>
    <mergeCell ref="C34:E34"/>
    <mergeCell ref="C35:E35"/>
    <mergeCell ref="G6:G7"/>
    <mergeCell ref="H6:I6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J6:K6"/>
    <mergeCell ref="L6:M6"/>
    <mergeCell ref="N6:O6"/>
  </mergeCells>
  <printOptions horizontalCentered="1"/>
  <pageMargins left="0.70866141732283472" right="0.70866141732283472" top="0.89" bottom="0" header="0.31496062992125984" footer="0.31496062992125984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P37"/>
  <sheetViews>
    <sheetView view="pageBreakPreview" topLeftCell="A4" zoomScale="90" zoomScaleSheetLayoutView="90" workbookViewId="0">
      <selection activeCell="Q22" sqref="Q22"/>
    </sheetView>
  </sheetViews>
  <sheetFormatPr defaultColWidth="9.1796875" defaultRowHeight="13" x14ac:dyDescent="0.3"/>
  <cols>
    <col min="1" max="1" width="6" style="207" customWidth="1"/>
    <col min="2" max="2" width="16.453125" style="207" customWidth="1"/>
    <col min="3" max="3" width="12" style="207" customWidth="1"/>
    <col min="4" max="4" width="15.1796875" style="207" customWidth="1"/>
    <col min="5" max="5" width="8.7265625" style="207" customWidth="1"/>
    <col min="6" max="6" width="7.26953125" style="207" customWidth="1"/>
    <col min="7" max="7" width="7.453125" style="207" customWidth="1"/>
    <col min="8" max="8" width="6.26953125" style="207" customWidth="1"/>
    <col min="9" max="9" width="6.54296875" style="207" customWidth="1"/>
    <col min="10" max="10" width="6.7265625" style="207" customWidth="1"/>
    <col min="11" max="11" width="7.1796875" style="207" customWidth="1"/>
    <col min="12" max="12" width="8.1796875" style="207" customWidth="1"/>
    <col min="13" max="13" width="9.26953125" style="207" customWidth="1"/>
    <col min="14" max="15" width="11.453125" style="207" customWidth="1"/>
    <col min="16" max="16" width="11.26953125" style="207" customWidth="1"/>
    <col min="17" max="16384" width="9.1796875" style="207"/>
  </cols>
  <sheetData>
    <row r="1" spans="1:16" x14ac:dyDescent="0.3">
      <c r="H1" s="984"/>
      <c r="I1" s="984"/>
      <c r="O1" s="988" t="s">
        <v>523</v>
      </c>
      <c r="P1" s="988"/>
    </row>
    <row r="2" spans="1:16" x14ac:dyDescent="0.3">
      <c r="D2" s="984" t="s">
        <v>475</v>
      </c>
      <c r="E2" s="984"/>
      <c r="F2" s="984"/>
      <c r="G2" s="984"/>
      <c r="H2" s="209"/>
      <c r="I2" s="209"/>
      <c r="L2" s="210"/>
    </row>
    <row r="3" spans="1:16" s="211" customFormat="1" ht="15.5" x14ac:dyDescent="0.35">
      <c r="A3" s="985" t="s">
        <v>744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</row>
    <row r="4" spans="1:16" s="211" customFormat="1" ht="20.25" customHeight="1" x14ac:dyDescent="0.35">
      <c r="A4" s="985" t="s">
        <v>861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</row>
    <row r="6" spans="1:16" x14ac:dyDescent="0.3">
      <c r="A6" s="212" t="s">
        <v>894</v>
      </c>
      <c r="B6" s="213"/>
      <c r="C6" s="214"/>
      <c r="D6" s="214"/>
      <c r="E6" s="214"/>
      <c r="F6" s="214"/>
      <c r="G6" s="214"/>
      <c r="H6" s="214"/>
      <c r="I6" s="214"/>
      <c r="J6" s="214"/>
    </row>
    <row r="8" spans="1:16" s="215" customFormat="1" ht="15" customHeight="1" x14ac:dyDescent="0.3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979"/>
      <c r="L8" s="979"/>
      <c r="M8" s="979"/>
      <c r="N8" s="979" t="s">
        <v>977</v>
      </c>
      <c r="O8" s="979"/>
      <c r="P8" s="979"/>
    </row>
    <row r="9" spans="1:16" s="215" customFormat="1" ht="20.25" customHeight="1" x14ac:dyDescent="0.3">
      <c r="A9" s="923" t="s">
        <v>2</v>
      </c>
      <c r="B9" s="923" t="s">
        <v>3</v>
      </c>
      <c r="C9" s="930" t="s">
        <v>263</v>
      </c>
      <c r="D9" s="930" t="s">
        <v>264</v>
      </c>
      <c r="E9" s="987" t="s">
        <v>265</v>
      </c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</row>
    <row r="10" spans="1:16" s="215" customFormat="1" ht="35.25" customHeight="1" x14ac:dyDescent="0.3">
      <c r="A10" s="986"/>
      <c r="B10" s="986"/>
      <c r="C10" s="931"/>
      <c r="D10" s="931"/>
      <c r="E10" s="300" t="s">
        <v>823</v>
      </c>
      <c r="F10" s="300" t="s">
        <v>266</v>
      </c>
      <c r="G10" s="300" t="s">
        <v>267</v>
      </c>
      <c r="H10" s="300" t="s">
        <v>268</v>
      </c>
      <c r="I10" s="300" t="s">
        <v>269</v>
      </c>
      <c r="J10" s="300" t="s">
        <v>270</v>
      </c>
      <c r="K10" s="300" t="s">
        <v>271</v>
      </c>
      <c r="L10" s="300" t="s">
        <v>272</v>
      </c>
      <c r="M10" s="300" t="s">
        <v>824</v>
      </c>
      <c r="N10" s="228" t="s">
        <v>825</v>
      </c>
      <c r="O10" s="228" t="s">
        <v>826</v>
      </c>
      <c r="P10" s="228" t="s">
        <v>827</v>
      </c>
    </row>
    <row r="11" spans="1:16" s="215" customFormat="1" ht="12.75" customHeight="1" x14ac:dyDescent="0.3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8">
        <v>7</v>
      </c>
      <c r="H11" s="218">
        <v>8</v>
      </c>
      <c r="I11" s="218">
        <v>9</v>
      </c>
      <c r="J11" s="218">
        <v>10</v>
      </c>
      <c r="K11" s="218">
        <v>11</v>
      </c>
      <c r="L11" s="218">
        <v>12</v>
      </c>
      <c r="M11" s="218">
        <v>13</v>
      </c>
      <c r="N11" s="218">
        <v>14</v>
      </c>
      <c r="O11" s="218">
        <v>15</v>
      </c>
      <c r="P11" s="218">
        <v>16</v>
      </c>
    </row>
    <row r="12" spans="1:16" x14ac:dyDescent="0.3">
      <c r="A12" s="8">
        <v>1</v>
      </c>
      <c r="B12" s="9" t="s">
        <v>897</v>
      </c>
      <c r="C12" s="205">
        <f>221+135</f>
        <v>356</v>
      </c>
      <c r="D12" s="228">
        <v>356</v>
      </c>
      <c r="E12" s="228">
        <v>356</v>
      </c>
      <c r="F12" s="228">
        <v>356</v>
      </c>
      <c r="G12" s="228">
        <v>356</v>
      </c>
      <c r="H12" s="228">
        <v>356</v>
      </c>
      <c r="I12" s="228">
        <v>356</v>
      </c>
      <c r="J12" s="228">
        <v>356</v>
      </c>
      <c r="K12" s="228">
        <v>356</v>
      </c>
      <c r="L12" s="228">
        <v>356</v>
      </c>
      <c r="M12" s="228">
        <v>356</v>
      </c>
      <c r="N12" s="228">
        <v>135</v>
      </c>
      <c r="O12" s="228">
        <v>133</v>
      </c>
      <c r="P12" s="228">
        <v>130</v>
      </c>
    </row>
    <row r="13" spans="1:16" x14ac:dyDescent="0.3">
      <c r="A13" s="8">
        <v>2</v>
      </c>
      <c r="B13" s="9" t="s">
        <v>898</v>
      </c>
      <c r="C13" s="205">
        <v>350</v>
      </c>
      <c r="D13" s="980">
        <v>426</v>
      </c>
      <c r="E13" s="980">
        <v>426</v>
      </c>
      <c r="F13" s="980">
        <v>426</v>
      </c>
      <c r="G13" s="980">
        <v>426</v>
      </c>
      <c r="H13" s="980">
        <v>426</v>
      </c>
      <c r="I13" s="980">
        <v>426</v>
      </c>
      <c r="J13" s="980">
        <v>426</v>
      </c>
      <c r="K13" s="980">
        <v>426</v>
      </c>
      <c r="L13" s="980">
        <v>426</v>
      </c>
      <c r="M13" s="980">
        <v>426</v>
      </c>
      <c r="N13" s="980"/>
      <c r="O13" s="980"/>
      <c r="P13" s="980"/>
    </row>
    <row r="14" spans="1:16" x14ac:dyDescent="0.3">
      <c r="A14" s="8">
        <v>3</v>
      </c>
      <c r="B14" s="9" t="s">
        <v>910</v>
      </c>
      <c r="C14" s="205">
        <v>84</v>
      </c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</row>
    <row r="15" spans="1:16" s="133" customFormat="1" ht="12.75" customHeight="1" x14ac:dyDescent="0.25">
      <c r="A15" s="8">
        <v>4</v>
      </c>
      <c r="B15" s="9" t="s">
        <v>899</v>
      </c>
      <c r="C15" s="205">
        <v>228</v>
      </c>
      <c r="D15" s="980">
        <v>348</v>
      </c>
      <c r="E15" s="980">
        <v>347</v>
      </c>
      <c r="F15" s="980">
        <v>348</v>
      </c>
      <c r="G15" s="980">
        <v>349</v>
      </c>
      <c r="H15" s="980">
        <v>350</v>
      </c>
      <c r="I15" s="980">
        <v>351</v>
      </c>
      <c r="J15" s="980">
        <v>352</v>
      </c>
      <c r="K15" s="980">
        <v>353</v>
      </c>
      <c r="L15" s="980">
        <v>354</v>
      </c>
      <c r="M15" s="980">
        <v>355</v>
      </c>
      <c r="N15" s="982">
        <v>5</v>
      </c>
      <c r="O15" s="982">
        <v>5</v>
      </c>
      <c r="P15" s="982">
        <v>5</v>
      </c>
    </row>
    <row r="16" spans="1:16" s="133" customFormat="1" ht="12.75" customHeight="1" x14ac:dyDescent="0.25">
      <c r="A16" s="8">
        <v>5</v>
      </c>
      <c r="B16" s="9" t="s">
        <v>900</v>
      </c>
      <c r="C16" s="205">
        <v>120</v>
      </c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3"/>
      <c r="O16" s="983"/>
      <c r="P16" s="983"/>
    </row>
    <row r="17" spans="1:16" s="133" customFormat="1" ht="13.15" customHeight="1" x14ac:dyDescent="0.25">
      <c r="A17" s="8">
        <v>6</v>
      </c>
      <c r="B17" s="9" t="s">
        <v>901</v>
      </c>
      <c r="C17" s="205">
        <v>211</v>
      </c>
      <c r="D17" s="563">
        <v>215</v>
      </c>
      <c r="E17" s="563">
        <v>210</v>
      </c>
      <c r="F17" s="563">
        <v>210</v>
      </c>
      <c r="G17" s="563">
        <v>210</v>
      </c>
      <c r="H17" s="563">
        <v>210</v>
      </c>
      <c r="I17" s="563">
        <v>210</v>
      </c>
      <c r="J17" s="563">
        <v>210</v>
      </c>
      <c r="K17" s="582">
        <v>205</v>
      </c>
      <c r="L17" s="582">
        <v>205</v>
      </c>
      <c r="M17" s="582">
        <v>205</v>
      </c>
      <c r="N17" s="582">
        <v>5</v>
      </c>
      <c r="O17" s="582">
        <v>5</v>
      </c>
      <c r="P17" s="582">
        <v>5</v>
      </c>
    </row>
    <row r="18" spans="1:16" ht="12.75" customHeight="1" x14ac:dyDescent="0.3">
      <c r="A18" s="8">
        <v>7</v>
      </c>
      <c r="B18" s="9" t="s">
        <v>902</v>
      </c>
      <c r="C18" s="205">
        <v>157</v>
      </c>
      <c r="D18" s="980">
        <v>287</v>
      </c>
      <c r="E18" s="980">
        <v>287</v>
      </c>
      <c r="F18" s="980">
        <v>287</v>
      </c>
      <c r="G18" s="980">
        <v>287</v>
      </c>
      <c r="H18" s="980">
        <v>287</v>
      </c>
      <c r="I18" s="980">
        <v>287</v>
      </c>
      <c r="J18" s="980">
        <v>287</v>
      </c>
      <c r="K18" s="980">
        <v>287</v>
      </c>
      <c r="L18" s="980">
        <v>287</v>
      </c>
      <c r="M18" s="980">
        <v>287</v>
      </c>
      <c r="N18" s="980">
        <v>287</v>
      </c>
      <c r="O18" s="980">
        <v>287</v>
      </c>
      <c r="P18" s="980">
        <v>287</v>
      </c>
    </row>
    <row r="19" spans="1:16" x14ac:dyDescent="0.3">
      <c r="A19" s="8">
        <v>8</v>
      </c>
      <c r="B19" s="9" t="s">
        <v>903</v>
      </c>
      <c r="C19" s="205">
        <v>130</v>
      </c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</row>
    <row r="20" spans="1:16" x14ac:dyDescent="0.3">
      <c r="A20" s="8">
        <v>9</v>
      </c>
      <c r="B20" s="9" t="s">
        <v>904</v>
      </c>
      <c r="C20" s="205">
        <v>304</v>
      </c>
      <c r="D20" s="980">
        <v>688</v>
      </c>
      <c r="E20" s="980">
        <v>689</v>
      </c>
      <c r="F20" s="980">
        <v>690</v>
      </c>
      <c r="G20" s="980">
        <v>691</v>
      </c>
      <c r="H20" s="980">
        <v>692</v>
      </c>
      <c r="I20" s="980">
        <v>693</v>
      </c>
      <c r="J20" s="980">
        <v>694</v>
      </c>
      <c r="K20" s="980">
        <v>587</v>
      </c>
      <c r="L20" s="980">
        <v>585</v>
      </c>
      <c r="M20" s="980">
        <v>585</v>
      </c>
      <c r="N20" s="980">
        <v>131</v>
      </c>
      <c r="O20" s="980">
        <v>131</v>
      </c>
      <c r="P20" s="980">
        <v>53</v>
      </c>
    </row>
    <row r="21" spans="1:16" x14ac:dyDescent="0.3">
      <c r="A21" s="8">
        <v>10</v>
      </c>
      <c r="B21" s="9" t="s">
        <v>905</v>
      </c>
      <c r="C21" s="205">
        <v>386</v>
      </c>
      <c r="D21" s="981"/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</row>
    <row r="22" spans="1:16" x14ac:dyDescent="0.3">
      <c r="A22" s="8">
        <v>11</v>
      </c>
      <c r="B22" s="9" t="s">
        <v>906</v>
      </c>
      <c r="C22" s="205">
        <v>245</v>
      </c>
      <c r="D22" s="980">
        <v>364</v>
      </c>
      <c r="E22" s="980">
        <v>364</v>
      </c>
      <c r="F22" s="980">
        <v>364</v>
      </c>
      <c r="G22" s="980">
        <v>364</v>
      </c>
      <c r="H22" s="980">
        <v>364</v>
      </c>
      <c r="I22" s="980">
        <v>364</v>
      </c>
      <c r="J22" s="980">
        <v>364</v>
      </c>
      <c r="K22" s="980">
        <v>364</v>
      </c>
      <c r="L22" s="980">
        <v>364</v>
      </c>
      <c r="M22" s="980">
        <v>363</v>
      </c>
      <c r="N22" s="980">
        <v>240</v>
      </c>
      <c r="O22" s="564">
        <v>240</v>
      </c>
      <c r="P22" s="980">
        <v>240</v>
      </c>
    </row>
    <row r="23" spans="1:16" x14ac:dyDescent="0.3">
      <c r="A23" s="8">
        <v>12</v>
      </c>
      <c r="B23" s="9" t="s">
        <v>907</v>
      </c>
      <c r="C23" s="205">
        <v>126</v>
      </c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565"/>
      <c r="P23" s="981"/>
    </row>
    <row r="24" spans="1:16" x14ac:dyDescent="0.3">
      <c r="A24" s="8">
        <v>13</v>
      </c>
      <c r="B24" s="9" t="s">
        <v>908</v>
      </c>
      <c r="C24" s="205">
        <v>353</v>
      </c>
      <c r="D24" s="980">
        <v>460</v>
      </c>
      <c r="E24" s="980">
        <v>460</v>
      </c>
      <c r="F24" s="980">
        <v>460</v>
      </c>
      <c r="G24" s="980">
        <v>460</v>
      </c>
      <c r="H24" s="980">
        <v>460</v>
      </c>
      <c r="I24" s="980">
        <v>460</v>
      </c>
      <c r="J24" s="980">
        <v>460</v>
      </c>
      <c r="K24" s="980">
        <v>460</v>
      </c>
      <c r="L24" s="980">
        <v>460</v>
      </c>
      <c r="M24" s="980">
        <v>460</v>
      </c>
      <c r="N24" s="980">
        <v>460</v>
      </c>
      <c r="O24" s="980">
        <v>460</v>
      </c>
      <c r="P24" s="980">
        <v>0</v>
      </c>
    </row>
    <row r="25" spans="1:16" x14ac:dyDescent="0.3">
      <c r="A25" s="8">
        <v>14</v>
      </c>
      <c r="B25" s="9" t="s">
        <v>909</v>
      </c>
      <c r="C25" s="205">
        <v>108</v>
      </c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</row>
    <row r="26" spans="1:16" x14ac:dyDescent="0.3">
      <c r="A26" s="8">
        <v>15</v>
      </c>
      <c r="B26" s="9" t="s">
        <v>911</v>
      </c>
      <c r="C26" s="205">
        <v>197</v>
      </c>
      <c r="D26" s="980">
        <v>315</v>
      </c>
      <c r="E26" s="980">
        <v>247</v>
      </c>
      <c r="F26" s="980">
        <v>248</v>
      </c>
      <c r="G26" s="980">
        <v>249</v>
      </c>
      <c r="H26" s="980">
        <v>195</v>
      </c>
      <c r="I26" s="980">
        <v>195</v>
      </c>
      <c r="J26" s="564">
        <v>195</v>
      </c>
      <c r="K26" s="980">
        <v>195</v>
      </c>
      <c r="L26" s="980">
        <v>195</v>
      </c>
      <c r="M26" s="980">
        <v>195</v>
      </c>
      <c r="N26" s="980">
        <v>2</v>
      </c>
      <c r="O26" s="980">
        <v>0</v>
      </c>
      <c r="P26" s="980">
        <v>0</v>
      </c>
    </row>
    <row r="27" spans="1:16" x14ac:dyDescent="0.3">
      <c r="A27" s="8">
        <v>16</v>
      </c>
      <c r="B27" s="9" t="s">
        <v>912</v>
      </c>
      <c r="C27" s="205">
        <v>121</v>
      </c>
      <c r="D27" s="981"/>
      <c r="E27" s="981"/>
      <c r="F27" s="981"/>
      <c r="G27" s="981"/>
      <c r="H27" s="981"/>
      <c r="I27" s="981"/>
      <c r="J27" s="565"/>
      <c r="K27" s="981"/>
      <c r="L27" s="981"/>
      <c r="M27" s="981"/>
      <c r="N27" s="981"/>
      <c r="O27" s="981"/>
      <c r="P27" s="981"/>
    </row>
    <row r="28" spans="1:16" x14ac:dyDescent="0.3">
      <c r="A28" s="8"/>
      <c r="B28" s="9" t="s">
        <v>15</v>
      </c>
      <c r="C28" s="25">
        <f t="shared" ref="C28:P28" si="0">SUM(C12:C27)</f>
        <v>3476</v>
      </c>
      <c r="D28" s="228">
        <f t="shared" si="0"/>
        <v>3459</v>
      </c>
      <c r="E28" s="228">
        <f t="shared" si="0"/>
        <v>3386</v>
      </c>
      <c r="F28" s="228">
        <f t="shared" si="0"/>
        <v>3389</v>
      </c>
      <c r="G28" s="228">
        <f t="shared" si="0"/>
        <v>3392</v>
      </c>
      <c r="H28" s="228">
        <f t="shared" si="0"/>
        <v>3340</v>
      </c>
      <c r="I28" s="228">
        <f t="shared" si="0"/>
        <v>3342</v>
      </c>
      <c r="J28" s="228">
        <f t="shared" si="0"/>
        <v>3344</v>
      </c>
      <c r="K28" s="228">
        <f t="shared" si="0"/>
        <v>3233</v>
      </c>
      <c r="L28" s="228">
        <f t="shared" si="0"/>
        <v>3232</v>
      </c>
      <c r="M28" s="228">
        <f t="shared" si="0"/>
        <v>3232</v>
      </c>
      <c r="N28" s="228">
        <f t="shared" si="0"/>
        <v>1265</v>
      </c>
      <c r="O28" s="228">
        <f t="shared" si="0"/>
        <v>1261</v>
      </c>
      <c r="P28" s="228">
        <f t="shared" si="0"/>
        <v>720</v>
      </c>
    </row>
    <row r="31" spans="1:16" x14ac:dyDescent="0.3">
      <c r="H31" s="222"/>
      <c r="I31" s="222"/>
      <c r="J31" s="222"/>
      <c r="K31" s="222"/>
      <c r="L31" s="222"/>
      <c r="M31" s="222"/>
    </row>
    <row r="32" spans="1:16" x14ac:dyDescent="0.3">
      <c r="H32" s="222"/>
      <c r="I32" s="222"/>
      <c r="J32" s="222"/>
      <c r="K32" s="222"/>
      <c r="L32" s="222"/>
      <c r="M32" s="222"/>
    </row>
    <row r="33" spans="1:16" x14ac:dyDescent="0.3">
      <c r="H33" s="222"/>
      <c r="I33" s="222"/>
      <c r="J33" s="222"/>
      <c r="K33" s="222"/>
      <c r="L33" s="222"/>
      <c r="M33" s="222"/>
    </row>
    <row r="34" spans="1:16" x14ac:dyDescent="0.3">
      <c r="A34" s="207" t="s">
        <v>11</v>
      </c>
      <c r="H34" s="212"/>
      <c r="I34" s="212"/>
      <c r="J34" s="212"/>
      <c r="K34" s="212"/>
    </row>
    <row r="35" spans="1:16" x14ac:dyDescent="0.3">
      <c r="C35" s="667" t="s">
        <v>895</v>
      </c>
      <c r="D35" s="667"/>
      <c r="E35" s="667"/>
      <c r="M35" s="660" t="s">
        <v>956</v>
      </c>
      <c r="N35" s="660"/>
      <c r="O35" s="660"/>
      <c r="P35" s="660"/>
    </row>
    <row r="36" spans="1:16" x14ac:dyDescent="0.3">
      <c r="C36" s="667" t="s">
        <v>918</v>
      </c>
      <c r="D36" s="667"/>
      <c r="E36" s="667"/>
      <c r="M36" s="660" t="s">
        <v>957</v>
      </c>
      <c r="N36" s="660"/>
      <c r="O36" s="660"/>
      <c r="P36" s="660"/>
    </row>
    <row r="37" spans="1:16" x14ac:dyDescent="0.3">
      <c r="C37" s="668" t="s">
        <v>896</v>
      </c>
      <c r="D37" s="668"/>
      <c r="E37" s="668"/>
      <c r="M37" s="660" t="s">
        <v>958</v>
      </c>
      <c r="N37" s="660"/>
      <c r="O37" s="660"/>
      <c r="P37" s="660"/>
    </row>
  </sheetData>
  <mergeCells count="107">
    <mergeCell ref="H1:I1"/>
    <mergeCell ref="A3:M3"/>
    <mergeCell ref="A4:M4"/>
    <mergeCell ref="A9:A10"/>
    <mergeCell ref="B9:B10"/>
    <mergeCell ref="D2:G2"/>
    <mergeCell ref="C9:C10"/>
    <mergeCell ref="D9:D10"/>
    <mergeCell ref="E9:P9"/>
    <mergeCell ref="O1:P1"/>
    <mergeCell ref="K8:M8"/>
    <mergeCell ref="N8:P8"/>
    <mergeCell ref="D13:D14"/>
    <mergeCell ref="E13:E14"/>
    <mergeCell ref="F13:F14"/>
    <mergeCell ref="G13:G14"/>
    <mergeCell ref="H13:H14"/>
    <mergeCell ref="M35:P35"/>
    <mergeCell ref="M36:P36"/>
    <mergeCell ref="M37:P37"/>
    <mergeCell ref="C36:E36"/>
    <mergeCell ref="C37:E37"/>
    <mergeCell ref="C35:E35"/>
    <mergeCell ref="F18:F19"/>
    <mergeCell ref="G18:G19"/>
    <mergeCell ref="H18:H19"/>
    <mergeCell ref="N13:N14"/>
    <mergeCell ref="O13:O14"/>
    <mergeCell ref="P13:P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I13:I14"/>
    <mergeCell ref="J13:J14"/>
    <mergeCell ref="K13:K14"/>
    <mergeCell ref="L13:L14"/>
    <mergeCell ref="M13:M14"/>
    <mergeCell ref="H22:H23"/>
    <mergeCell ref="N18:N19"/>
    <mergeCell ref="O18:O19"/>
    <mergeCell ref="P18:P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D18:D19"/>
    <mergeCell ref="E18:E19"/>
    <mergeCell ref="P22:P23"/>
    <mergeCell ref="M22:M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I22:I23"/>
    <mergeCell ref="J22:J23"/>
    <mergeCell ref="K22:K23"/>
    <mergeCell ref="L22:L23"/>
    <mergeCell ref="N22:N23"/>
    <mergeCell ref="D22:D23"/>
    <mergeCell ref="E22:E23"/>
    <mergeCell ref="F22:F23"/>
    <mergeCell ref="G22:G23"/>
    <mergeCell ref="N26:N27"/>
    <mergeCell ref="O26:O27"/>
    <mergeCell ref="P26:P27"/>
    <mergeCell ref="I26:I27"/>
    <mergeCell ref="K26:K27"/>
    <mergeCell ref="L26:L27"/>
    <mergeCell ref="M26:M27"/>
    <mergeCell ref="D26:D27"/>
    <mergeCell ref="E26:E27"/>
    <mergeCell ref="F26:F27"/>
    <mergeCell ref="G26:G27"/>
    <mergeCell ref="H26:H27"/>
  </mergeCells>
  <printOptions horizontalCentered="1"/>
  <pageMargins left="0.70866141732283472" right="0.70866141732283472" top="1.04" bottom="0" header="0.31496062992125984" footer="0.31496062992125984"/>
  <pageSetup paperSize="9" scale="8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O38"/>
  <sheetViews>
    <sheetView view="pageBreakPreview" topLeftCell="A6" zoomScale="90" zoomScaleSheetLayoutView="90" workbookViewId="0">
      <selection activeCell="J32" sqref="J32"/>
    </sheetView>
  </sheetViews>
  <sheetFormatPr defaultColWidth="9.1796875" defaultRowHeight="13" x14ac:dyDescent="0.3"/>
  <cols>
    <col min="1" max="1" width="6.26953125" style="207" customWidth="1"/>
    <col min="2" max="2" width="17.81640625" style="207" customWidth="1"/>
    <col min="3" max="3" width="11.1796875" style="207" customWidth="1"/>
    <col min="4" max="5" width="9.1796875" style="207" customWidth="1"/>
    <col min="6" max="6" width="7.81640625" style="207" customWidth="1"/>
    <col min="7" max="7" width="8.453125" style="207" customWidth="1"/>
    <col min="8" max="8" width="9.26953125" style="207" customWidth="1"/>
    <col min="9" max="9" width="10.26953125" style="207" customWidth="1"/>
    <col min="10" max="10" width="9.1796875" style="207" customWidth="1"/>
    <col min="11" max="11" width="10.1796875" style="207" customWidth="1"/>
    <col min="12" max="12" width="11" style="207" customWidth="1"/>
    <col min="13" max="16384" width="9.1796875" style="207"/>
  </cols>
  <sheetData>
    <row r="1" spans="1:15" x14ac:dyDescent="0.3">
      <c r="G1" s="984"/>
      <c r="H1" s="984"/>
      <c r="K1" s="995" t="s">
        <v>542</v>
      </c>
      <c r="L1" s="995"/>
    </row>
    <row r="2" spans="1:15" x14ac:dyDescent="0.3">
      <c r="C2" s="984" t="s">
        <v>629</v>
      </c>
      <c r="D2" s="984"/>
      <c r="E2" s="984"/>
      <c r="F2" s="984"/>
      <c r="G2" s="984"/>
      <c r="H2" s="984"/>
      <c r="I2" s="984"/>
      <c r="K2" s="210"/>
    </row>
    <row r="3" spans="1:15" s="211" customFormat="1" ht="15.5" x14ac:dyDescent="0.35">
      <c r="A3" s="985" t="s">
        <v>744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</row>
    <row r="4" spans="1:15" s="211" customFormat="1" ht="20.25" customHeight="1" x14ac:dyDescent="0.35">
      <c r="A4" s="985" t="s">
        <v>817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</row>
    <row r="6" spans="1:15" x14ac:dyDescent="0.3">
      <c r="A6" s="212" t="s">
        <v>916</v>
      </c>
      <c r="B6" s="214"/>
      <c r="C6" s="214"/>
      <c r="D6" s="214"/>
      <c r="E6" s="214"/>
      <c r="F6" s="214"/>
      <c r="G6" s="214"/>
      <c r="H6" s="214"/>
      <c r="I6" s="214"/>
    </row>
    <row r="7" spans="1:15" x14ac:dyDescent="0.3">
      <c r="A7" s="212"/>
      <c r="B7" s="214"/>
      <c r="C7" s="214"/>
      <c r="D7" s="214"/>
      <c r="E7" s="214"/>
      <c r="F7" s="214"/>
      <c r="G7" s="214"/>
      <c r="H7" s="214"/>
      <c r="I7" s="214"/>
    </row>
    <row r="8" spans="1:15" x14ac:dyDescent="0.3">
      <c r="A8" s="999" t="s">
        <v>704</v>
      </c>
      <c r="B8" s="999"/>
      <c r="C8" s="999"/>
      <c r="D8" s="999"/>
      <c r="E8" s="999"/>
      <c r="F8" s="219" t="s">
        <v>949</v>
      </c>
      <c r="G8" s="214"/>
      <c r="H8" s="214"/>
      <c r="I8" s="214"/>
    </row>
    <row r="9" spans="1:15" x14ac:dyDescent="0.3">
      <c r="A9" s="999" t="s">
        <v>705</v>
      </c>
      <c r="B9" s="999"/>
      <c r="C9" s="999"/>
      <c r="D9" s="999"/>
      <c r="E9" s="999"/>
      <c r="F9" s="219"/>
      <c r="G9" s="214"/>
      <c r="H9" s="214"/>
      <c r="I9" s="214"/>
    </row>
    <row r="10" spans="1:15" s="215" customFormat="1" ht="15" customHeight="1" x14ac:dyDescent="0.3">
      <c r="A10" s="207"/>
      <c r="B10" s="207"/>
      <c r="C10" s="207"/>
      <c r="D10" s="207"/>
      <c r="E10" s="207"/>
      <c r="F10" s="207"/>
      <c r="G10" s="207"/>
      <c r="H10" s="207"/>
      <c r="I10" s="207"/>
      <c r="J10" s="779" t="s">
        <v>977</v>
      </c>
      <c r="K10" s="779"/>
      <c r="L10" s="779"/>
    </row>
    <row r="11" spans="1:15" s="215" customFormat="1" ht="20.25" customHeight="1" x14ac:dyDescent="0.3">
      <c r="A11" s="996" t="s">
        <v>70</v>
      </c>
      <c r="B11" s="996" t="s">
        <v>3</v>
      </c>
      <c r="C11" s="930" t="s">
        <v>263</v>
      </c>
      <c r="D11" s="998" t="s">
        <v>654</v>
      </c>
      <c r="E11" s="998"/>
      <c r="F11" s="998"/>
      <c r="G11" s="998"/>
      <c r="H11" s="998"/>
      <c r="I11" s="998"/>
      <c r="J11" s="998"/>
      <c r="K11" s="998"/>
      <c r="L11" s="998"/>
    </row>
    <row r="12" spans="1:15" s="215" customFormat="1" ht="21.75" customHeight="1" x14ac:dyDescent="0.3">
      <c r="A12" s="997"/>
      <c r="B12" s="997"/>
      <c r="C12" s="931"/>
      <c r="D12" s="300" t="s">
        <v>823</v>
      </c>
      <c r="E12" s="300" t="s">
        <v>266</v>
      </c>
      <c r="F12" s="300" t="s">
        <v>267</v>
      </c>
      <c r="G12" s="300" t="s">
        <v>268</v>
      </c>
      <c r="H12" s="300" t="s">
        <v>269</v>
      </c>
      <c r="I12" s="300" t="s">
        <v>270</v>
      </c>
      <c r="J12" s="300" t="s">
        <v>271</v>
      </c>
      <c r="K12" s="300" t="s">
        <v>272</v>
      </c>
      <c r="L12" s="300" t="s">
        <v>824</v>
      </c>
    </row>
    <row r="13" spans="1:15" s="215" customFormat="1" ht="12.75" customHeight="1" x14ac:dyDescent="0.3">
      <c r="A13" s="218">
        <v>1</v>
      </c>
      <c r="B13" s="218">
        <v>2</v>
      </c>
      <c r="C13" s="218">
        <v>3</v>
      </c>
      <c r="D13" s="218">
        <v>4</v>
      </c>
      <c r="E13" s="218">
        <v>5</v>
      </c>
      <c r="F13" s="218">
        <v>6</v>
      </c>
      <c r="G13" s="218">
        <v>7</v>
      </c>
      <c r="H13" s="218">
        <v>8</v>
      </c>
      <c r="I13" s="218">
        <v>9</v>
      </c>
      <c r="J13" s="218">
        <v>10</v>
      </c>
      <c r="K13" s="218">
        <v>11</v>
      </c>
      <c r="L13" s="218">
        <v>12</v>
      </c>
    </row>
    <row r="14" spans="1:15" x14ac:dyDescent="0.3">
      <c r="A14" s="8">
        <v>1</v>
      </c>
      <c r="B14" s="9" t="s">
        <v>897</v>
      </c>
      <c r="C14" s="205">
        <f>221+135</f>
        <v>356</v>
      </c>
      <c r="D14" s="555">
        <v>68</v>
      </c>
      <c r="E14" s="219">
        <v>69</v>
      </c>
      <c r="F14" s="219">
        <v>50</v>
      </c>
      <c r="G14" s="219">
        <v>79</v>
      </c>
      <c r="H14" s="138">
        <v>127</v>
      </c>
      <c r="I14" s="138">
        <v>152</v>
      </c>
      <c r="J14" s="138">
        <v>154</v>
      </c>
      <c r="K14" s="138">
        <v>140</v>
      </c>
      <c r="L14" s="138">
        <v>93</v>
      </c>
    </row>
    <row r="15" spans="1:15" x14ac:dyDescent="0.3">
      <c r="A15" s="8">
        <v>2</v>
      </c>
      <c r="B15" s="9" t="s">
        <v>898</v>
      </c>
      <c r="C15" s="205">
        <v>350</v>
      </c>
      <c r="D15" s="993">
        <v>49</v>
      </c>
      <c r="E15" s="138">
        <v>49</v>
      </c>
      <c r="F15" s="138">
        <v>56</v>
      </c>
      <c r="G15" s="138">
        <v>67</v>
      </c>
      <c r="H15" s="138">
        <v>68</v>
      </c>
      <c r="I15" s="989">
        <v>68</v>
      </c>
      <c r="J15" s="989">
        <v>64</v>
      </c>
      <c r="K15" s="989">
        <v>65</v>
      </c>
      <c r="L15" s="989">
        <v>36</v>
      </c>
      <c r="O15" s="207" t="s">
        <v>10</v>
      </c>
    </row>
    <row r="16" spans="1:15" x14ac:dyDescent="0.3">
      <c r="A16" s="8">
        <v>3</v>
      </c>
      <c r="B16" s="9" t="s">
        <v>910</v>
      </c>
      <c r="C16" s="205">
        <v>84</v>
      </c>
      <c r="D16" s="994"/>
      <c r="E16" s="219"/>
      <c r="F16" s="219"/>
      <c r="G16" s="139"/>
      <c r="H16" s="138"/>
      <c r="I16" s="990"/>
      <c r="J16" s="990"/>
      <c r="K16" s="990"/>
      <c r="L16" s="990"/>
    </row>
    <row r="17" spans="1:12" s="133" customFormat="1" ht="12.75" customHeight="1" x14ac:dyDescent="0.3">
      <c r="A17" s="8">
        <v>4</v>
      </c>
      <c r="B17" s="9" t="s">
        <v>899</v>
      </c>
      <c r="C17" s="205">
        <v>228</v>
      </c>
      <c r="D17" s="989">
        <v>28</v>
      </c>
      <c r="E17" s="138">
        <v>25</v>
      </c>
      <c r="F17" s="138">
        <v>13</v>
      </c>
      <c r="G17" s="136">
        <v>56</v>
      </c>
      <c r="H17" s="138">
        <v>59</v>
      </c>
      <c r="I17" s="136">
        <v>68</v>
      </c>
      <c r="J17" s="136">
        <v>72</v>
      </c>
      <c r="K17" s="136">
        <v>56</v>
      </c>
      <c r="L17" s="136">
        <v>29</v>
      </c>
    </row>
    <row r="18" spans="1:12" s="133" customFormat="1" ht="12.75" customHeight="1" x14ac:dyDescent="0.25">
      <c r="A18" s="8">
        <v>5</v>
      </c>
      <c r="B18" s="9" t="s">
        <v>900</v>
      </c>
      <c r="C18" s="205">
        <v>120</v>
      </c>
      <c r="D18" s="990"/>
      <c r="E18" s="221"/>
      <c r="F18" s="221"/>
      <c r="G18" s="221"/>
      <c r="H18" s="221"/>
      <c r="I18" s="136"/>
      <c r="J18" s="136"/>
      <c r="K18" s="136"/>
      <c r="L18" s="136"/>
    </row>
    <row r="19" spans="1:12" s="133" customFormat="1" ht="13.15" customHeight="1" x14ac:dyDescent="0.25">
      <c r="A19" s="8">
        <v>6</v>
      </c>
      <c r="B19" s="9" t="s">
        <v>901</v>
      </c>
      <c r="C19" s="205">
        <v>211</v>
      </c>
      <c r="D19" s="475">
        <v>54</v>
      </c>
      <c r="E19" s="221">
        <v>63</v>
      </c>
      <c r="F19" s="221">
        <v>52</v>
      </c>
      <c r="G19" s="221">
        <v>72</v>
      </c>
      <c r="H19" s="221">
        <v>88</v>
      </c>
      <c r="I19" s="136">
        <v>100</v>
      </c>
      <c r="J19" s="136">
        <v>91</v>
      </c>
      <c r="K19" s="136">
        <v>79</v>
      </c>
      <c r="L19" s="136">
        <v>66</v>
      </c>
    </row>
    <row r="20" spans="1:12" ht="12.75" customHeight="1" x14ac:dyDescent="0.3">
      <c r="A20" s="8">
        <v>7</v>
      </c>
      <c r="B20" s="9" t="s">
        <v>902</v>
      </c>
      <c r="C20" s="205">
        <v>157</v>
      </c>
      <c r="D20" s="993"/>
      <c r="E20" s="993"/>
      <c r="F20" s="993"/>
      <c r="G20" s="993"/>
      <c r="H20" s="993"/>
      <c r="I20" s="993"/>
      <c r="J20" s="993"/>
      <c r="K20" s="993"/>
      <c r="L20" s="993"/>
    </row>
    <row r="21" spans="1:12" x14ac:dyDescent="0.3">
      <c r="A21" s="8">
        <v>8</v>
      </c>
      <c r="B21" s="9" t="s">
        <v>903</v>
      </c>
      <c r="C21" s="205">
        <v>130</v>
      </c>
      <c r="D21" s="994"/>
      <c r="E21" s="994"/>
      <c r="F21" s="994"/>
      <c r="G21" s="994"/>
      <c r="H21" s="994"/>
      <c r="I21" s="994"/>
      <c r="J21" s="994"/>
      <c r="K21" s="994"/>
      <c r="L21" s="994"/>
    </row>
    <row r="22" spans="1:12" x14ac:dyDescent="0.3">
      <c r="A22" s="8">
        <v>9</v>
      </c>
      <c r="B22" s="9" t="s">
        <v>904</v>
      </c>
      <c r="C22" s="205">
        <v>304</v>
      </c>
      <c r="D22" s="993">
        <v>6</v>
      </c>
      <c r="E22" s="138">
        <v>6</v>
      </c>
      <c r="F22" s="138">
        <v>5</v>
      </c>
      <c r="G22" s="138">
        <v>23</v>
      </c>
      <c r="H22" s="138">
        <v>20</v>
      </c>
      <c r="I22" s="138">
        <v>19</v>
      </c>
      <c r="J22" s="138">
        <v>13</v>
      </c>
      <c r="K22" s="138">
        <v>11</v>
      </c>
      <c r="L22" s="138">
        <v>5</v>
      </c>
    </row>
    <row r="23" spans="1:12" x14ac:dyDescent="0.3">
      <c r="A23" s="8">
        <v>10</v>
      </c>
      <c r="B23" s="9" t="s">
        <v>905</v>
      </c>
      <c r="C23" s="205">
        <v>386</v>
      </c>
      <c r="D23" s="994"/>
      <c r="E23" s="138"/>
      <c r="F23" s="138"/>
      <c r="G23" s="138"/>
      <c r="H23" s="138"/>
      <c r="I23" s="138"/>
      <c r="J23" s="138"/>
      <c r="K23" s="138"/>
      <c r="L23" s="138"/>
    </row>
    <row r="24" spans="1:12" x14ac:dyDescent="0.3">
      <c r="A24" s="8">
        <v>11</v>
      </c>
      <c r="B24" s="9" t="s">
        <v>906</v>
      </c>
      <c r="C24" s="205">
        <v>245</v>
      </c>
      <c r="D24" s="989">
        <v>6</v>
      </c>
      <c r="E24" s="980">
        <v>6</v>
      </c>
      <c r="F24" s="980">
        <v>1</v>
      </c>
      <c r="G24" s="980">
        <v>14</v>
      </c>
      <c r="H24" s="980">
        <v>18</v>
      </c>
      <c r="I24" s="980">
        <v>19</v>
      </c>
      <c r="J24" s="989">
        <v>20</v>
      </c>
      <c r="K24" s="989">
        <v>19</v>
      </c>
      <c r="L24" s="989">
        <v>8</v>
      </c>
    </row>
    <row r="25" spans="1:12" x14ac:dyDescent="0.3">
      <c r="A25" s="8">
        <v>12</v>
      </c>
      <c r="B25" s="9" t="s">
        <v>907</v>
      </c>
      <c r="C25" s="205">
        <v>126</v>
      </c>
      <c r="D25" s="990"/>
      <c r="E25" s="981"/>
      <c r="F25" s="981"/>
      <c r="G25" s="981"/>
      <c r="H25" s="981"/>
      <c r="I25" s="981"/>
      <c r="J25" s="990"/>
      <c r="K25" s="990"/>
      <c r="L25" s="990"/>
    </row>
    <row r="26" spans="1:12" x14ac:dyDescent="0.3">
      <c r="A26" s="8">
        <v>13</v>
      </c>
      <c r="B26" s="9" t="s">
        <v>908</v>
      </c>
      <c r="C26" s="205">
        <v>353</v>
      </c>
      <c r="D26" s="993">
        <v>8</v>
      </c>
      <c r="E26" s="138">
        <v>7</v>
      </c>
      <c r="F26" s="138">
        <v>4</v>
      </c>
      <c r="G26" s="138">
        <v>7</v>
      </c>
      <c r="H26" s="138">
        <v>8</v>
      </c>
      <c r="I26" s="138">
        <v>7</v>
      </c>
      <c r="J26" s="991">
        <v>8</v>
      </c>
      <c r="K26" s="989">
        <v>6</v>
      </c>
      <c r="L26" s="989">
        <v>3</v>
      </c>
    </row>
    <row r="27" spans="1:12" x14ac:dyDescent="0.3">
      <c r="A27" s="8">
        <v>14</v>
      </c>
      <c r="B27" s="9" t="s">
        <v>909</v>
      </c>
      <c r="C27" s="205">
        <v>108</v>
      </c>
      <c r="D27" s="994"/>
      <c r="E27" s="138"/>
      <c r="F27" s="138"/>
      <c r="G27" s="138"/>
      <c r="H27" s="138"/>
      <c r="I27" s="138"/>
      <c r="J27" s="992"/>
      <c r="K27" s="990"/>
      <c r="L27" s="990"/>
    </row>
    <row r="28" spans="1:12" x14ac:dyDescent="0.3">
      <c r="A28" s="8">
        <v>15</v>
      </c>
      <c r="B28" s="9" t="s">
        <v>911</v>
      </c>
      <c r="C28" s="205">
        <v>197</v>
      </c>
      <c r="D28" s="989">
        <v>0</v>
      </c>
      <c r="E28" s="991">
        <v>1</v>
      </c>
      <c r="F28" s="991"/>
      <c r="G28" s="991"/>
      <c r="H28" s="991"/>
      <c r="I28" s="991">
        <v>1</v>
      </c>
      <c r="J28" s="138">
        <v>0</v>
      </c>
      <c r="K28" s="991"/>
      <c r="L28" s="991"/>
    </row>
    <row r="29" spans="1:12" x14ac:dyDescent="0.3">
      <c r="A29" s="8">
        <v>16</v>
      </c>
      <c r="B29" s="9" t="s">
        <v>912</v>
      </c>
      <c r="C29" s="205">
        <v>121</v>
      </c>
      <c r="D29" s="990"/>
      <c r="E29" s="992"/>
      <c r="F29" s="992"/>
      <c r="G29" s="992"/>
      <c r="H29" s="992"/>
      <c r="I29" s="992"/>
      <c r="J29" s="138">
        <v>0</v>
      </c>
      <c r="K29" s="992"/>
      <c r="L29" s="992"/>
    </row>
    <row r="30" spans="1:12" x14ac:dyDescent="0.3">
      <c r="A30" s="8"/>
      <c r="B30" s="9" t="s">
        <v>15</v>
      </c>
      <c r="C30" s="25">
        <f>SUM(C14:C29)</f>
        <v>3476</v>
      </c>
      <c r="D30" s="138"/>
      <c r="E30" s="138"/>
      <c r="F30" s="138"/>
      <c r="G30" s="138"/>
      <c r="H30" s="138"/>
      <c r="I30" s="138"/>
      <c r="J30" s="138"/>
      <c r="K30" s="138"/>
      <c r="L30" s="138"/>
    </row>
    <row r="33" spans="1:12" x14ac:dyDescent="0.3">
      <c r="G33" s="222"/>
      <c r="H33" s="222"/>
      <c r="I33" s="222"/>
      <c r="J33" s="222"/>
      <c r="K33" s="222"/>
      <c r="L33" s="222"/>
    </row>
    <row r="34" spans="1:12" x14ac:dyDescent="0.3">
      <c r="G34" s="222"/>
      <c r="H34" s="222"/>
      <c r="I34" s="222"/>
      <c r="J34" s="222"/>
      <c r="K34" s="222"/>
      <c r="L34" s="222"/>
    </row>
    <row r="35" spans="1:12" x14ac:dyDescent="0.3">
      <c r="G35" s="222"/>
      <c r="H35" s="222"/>
      <c r="I35" s="222"/>
    </row>
    <row r="36" spans="1:12" x14ac:dyDescent="0.3">
      <c r="A36" s="207" t="s">
        <v>11</v>
      </c>
      <c r="C36" s="667" t="s">
        <v>895</v>
      </c>
      <c r="D36" s="667"/>
      <c r="E36" s="667"/>
      <c r="G36" s="212"/>
      <c r="H36" s="212"/>
      <c r="I36" s="660" t="s">
        <v>956</v>
      </c>
      <c r="J36" s="660"/>
      <c r="K36" s="660"/>
      <c r="L36" s="660"/>
    </row>
    <row r="37" spans="1:12" x14ac:dyDescent="0.3">
      <c r="C37" s="667" t="s">
        <v>918</v>
      </c>
      <c r="D37" s="667"/>
      <c r="E37" s="667"/>
      <c r="I37" s="660" t="s">
        <v>957</v>
      </c>
      <c r="J37" s="660"/>
      <c r="K37" s="660"/>
      <c r="L37" s="660"/>
    </row>
    <row r="38" spans="1:12" x14ac:dyDescent="0.3">
      <c r="C38" s="668" t="s">
        <v>896</v>
      </c>
      <c r="D38" s="668"/>
      <c r="E38" s="668"/>
      <c r="I38" s="660" t="s">
        <v>958</v>
      </c>
      <c r="J38" s="660"/>
      <c r="K38" s="660"/>
      <c r="L38" s="660"/>
    </row>
  </sheetData>
  <mergeCells count="55">
    <mergeCell ref="K1:L1"/>
    <mergeCell ref="G1:H1"/>
    <mergeCell ref="A3:L3"/>
    <mergeCell ref="A4:L4"/>
    <mergeCell ref="A11:A12"/>
    <mergeCell ref="B11:B12"/>
    <mergeCell ref="C11:C12"/>
    <mergeCell ref="C2:I2"/>
    <mergeCell ref="D11:L11"/>
    <mergeCell ref="J10:L10"/>
    <mergeCell ref="A8:E8"/>
    <mergeCell ref="A9:E9"/>
    <mergeCell ref="I37:L37"/>
    <mergeCell ref="I38:L38"/>
    <mergeCell ref="C36:E36"/>
    <mergeCell ref="C37:E37"/>
    <mergeCell ref="C38:E38"/>
    <mergeCell ref="I36:L36"/>
    <mergeCell ref="D15:D16"/>
    <mergeCell ref="D17:D18"/>
    <mergeCell ref="D20:D21"/>
    <mergeCell ref="D22:D23"/>
    <mergeCell ref="D26:D27"/>
    <mergeCell ref="D24:D25"/>
    <mergeCell ref="D28:D29"/>
    <mergeCell ref="E20:E21"/>
    <mergeCell ref="F20:F21"/>
    <mergeCell ref="G20:G21"/>
    <mergeCell ref="H20:H21"/>
    <mergeCell ref="F24:F25"/>
    <mergeCell ref="E24:E25"/>
    <mergeCell ref="E28:E29"/>
    <mergeCell ref="H24:H25"/>
    <mergeCell ref="G24:G25"/>
    <mergeCell ref="K24:K25"/>
    <mergeCell ref="J24:J25"/>
    <mergeCell ref="J26:J27"/>
    <mergeCell ref="I20:I21"/>
    <mergeCell ref="J20:J21"/>
    <mergeCell ref="L26:L27"/>
    <mergeCell ref="L15:L16"/>
    <mergeCell ref="F28:F29"/>
    <mergeCell ref="G28:G29"/>
    <mergeCell ref="H28:H29"/>
    <mergeCell ref="K28:K29"/>
    <mergeCell ref="L28:L29"/>
    <mergeCell ref="I28:I29"/>
    <mergeCell ref="L20:L21"/>
    <mergeCell ref="L24:L25"/>
    <mergeCell ref="I15:I16"/>
    <mergeCell ref="J15:J16"/>
    <mergeCell ref="K15:K16"/>
    <mergeCell ref="K26:K27"/>
    <mergeCell ref="K20:K21"/>
    <mergeCell ref="I24:I25"/>
  </mergeCells>
  <printOptions horizontalCentered="1"/>
  <pageMargins left="0.70866141732283472" right="0.70866141732283472" top="1.01" bottom="0" header="0.31496062992125984" footer="0.31496062992125984"/>
  <pageSetup paperSize="9" scale="9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P36"/>
  <sheetViews>
    <sheetView view="pageBreakPreview" zoomScale="80" zoomScaleNormal="80" zoomScaleSheetLayoutView="80" workbookViewId="0">
      <selection activeCell="K5" sqref="K5:M5"/>
    </sheetView>
  </sheetViews>
  <sheetFormatPr defaultRowHeight="12.5" x14ac:dyDescent="0.25"/>
  <cols>
    <col min="1" max="1" width="7.26953125" customWidth="1"/>
    <col min="2" max="2" width="15.7265625" customWidth="1"/>
    <col min="4" max="4" width="8.453125" customWidth="1"/>
    <col min="5" max="5" width="12.81640625" customWidth="1"/>
    <col min="6" max="6" width="16" customWidth="1"/>
    <col min="7" max="7" width="15.26953125" customWidth="1"/>
    <col min="8" max="8" width="17" customWidth="1"/>
    <col min="9" max="9" width="18" customWidth="1"/>
    <col min="10" max="10" width="11.1796875" customWidth="1"/>
    <col min="11" max="11" width="12.7265625" customWidth="1"/>
    <col min="12" max="12" width="11.453125" customWidth="1"/>
    <col min="13" max="13" width="15.453125" customWidth="1"/>
  </cols>
  <sheetData>
    <row r="1" spans="1:16" ht="15.5" x14ac:dyDescent="0.35">
      <c r="C1" s="765" t="s">
        <v>0</v>
      </c>
      <c r="D1" s="765"/>
      <c r="E1" s="765"/>
      <c r="F1" s="765"/>
      <c r="G1" s="765"/>
      <c r="H1" s="765"/>
      <c r="I1" s="765"/>
      <c r="J1" s="232"/>
      <c r="K1" s="232"/>
      <c r="L1" s="977" t="s">
        <v>525</v>
      </c>
      <c r="M1" s="977"/>
      <c r="N1" s="232"/>
      <c r="O1" s="232"/>
      <c r="P1" s="232"/>
    </row>
    <row r="2" spans="1:16" ht="20.5" x14ac:dyDescent="0.45">
      <c r="B2" s="764" t="s">
        <v>740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233"/>
      <c r="N2" s="233"/>
      <c r="O2" s="233"/>
      <c r="P2" s="233"/>
    </row>
    <row r="3" spans="1:16" ht="20.5" x14ac:dyDescent="0.45"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33"/>
      <c r="O3" s="233"/>
      <c r="P3" s="233"/>
    </row>
    <row r="4" spans="1:16" ht="20.25" customHeight="1" x14ac:dyDescent="0.25">
      <c r="A4" s="1001" t="s">
        <v>524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</row>
    <row r="5" spans="1:16" ht="20.25" customHeight="1" x14ac:dyDescent="0.3">
      <c r="A5" s="1002" t="s">
        <v>916</v>
      </c>
      <c r="B5" s="1002"/>
      <c r="C5" s="1002"/>
      <c r="D5" s="1002"/>
      <c r="E5" s="1002"/>
      <c r="F5" s="1002"/>
      <c r="G5" s="1002"/>
      <c r="H5" s="779"/>
      <c r="I5" s="779"/>
      <c r="J5" s="779"/>
      <c r="K5" s="779" t="s">
        <v>977</v>
      </c>
      <c r="L5" s="779"/>
      <c r="M5" s="779"/>
      <c r="N5" s="94"/>
    </row>
    <row r="6" spans="1:16" ht="15" customHeight="1" x14ac:dyDescent="0.25">
      <c r="A6" s="914" t="s">
        <v>70</v>
      </c>
      <c r="B6" s="914" t="s">
        <v>284</v>
      </c>
      <c r="C6" s="1003" t="s">
        <v>415</v>
      </c>
      <c r="D6" s="1004"/>
      <c r="E6" s="1004"/>
      <c r="F6" s="1004"/>
      <c r="G6" s="1005"/>
      <c r="H6" s="913" t="s">
        <v>412</v>
      </c>
      <c r="I6" s="913"/>
      <c r="J6" s="913"/>
      <c r="K6" s="913"/>
      <c r="L6" s="913"/>
      <c r="M6" s="914" t="s">
        <v>285</v>
      </c>
    </row>
    <row r="7" spans="1:16" ht="12.75" customHeight="1" x14ac:dyDescent="0.25">
      <c r="A7" s="915"/>
      <c r="B7" s="915"/>
      <c r="C7" s="1006"/>
      <c r="D7" s="1007"/>
      <c r="E7" s="1007"/>
      <c r="F7" s="1007"/>
      <c r="G7" s="1008"/>
      <c r="H7" s="913"/>
      <c r="I7" s="913"/>
      <c r="J7" s="913"/>
      <c r="K7" s="913"/>
      <c r="L7" s="913"/>
      <c r="M7" s="915"/>
    </row>
    <row r="8" spans="1:16" ht="5.25" customHeight="1" x14ac:dyDescent="0.25">
      <c r="A8" s="915"/>
      <c r="B8" s="915"/>
      <c r="C8" s="1006"/>
      <c r="D8" s="1007"/>
      <c r="E8" s="1007"/>
      <c r="F8" s="1007"/>
      <c r="G8" s="1008"/>
      <c r="H8" s="913"/>
      <c r="I8" s="913"/>
      <c r="J8" s="913"/>
      <c r="K8" s="913"/>
      <c r="L8" s="913"/>
      <c r="M8" s="915"/>
    </row>
    <row r="9" spans="1:16" ht="68.25" customHeight="1" x14ac:dyDescent="0.25">
      <c r="A9" s="916"/>
      <c r="B9" s="916"/>
      <c r="C9" s="238" t="s">
        <v>286</v>
      </c>
      <c r="D9" s="238" t="s">
        <v>287</v>
      </c>
      <c r="E9" s="238" t="s">
        <v>288</v>
      </c>
      <c r="F9" s="238" t="s">
        <v>289</v>
      </c>
      <c r="G9" s="266" t="s">
        <v>290</v>
      </c>
      <c r="H9" s="265" t="s">
        <v>411</v>
      </c>
      <c r="I9" s="265" t="s">
        <v>416</v>
      </c>
      <c r="J9" s="265" t="s">
        <v>413</v>
      </c>
      <c r="K9" s="265" t="s">
        <v>414</v>
      </c>
      <c r="L9" s="265" t="s">
        <v>43</v>
      </c>
      <c r="M9" s="916"/>
    </row>
    <row r="10" spans="1:16" ht="14.5" x14ac:dyDescent="0.35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39">
        <v>8</v>
      </c>
      <c r="I10" s="239">
        <v>9</v>
      </c>
      <c r="J10" s="239">
        <v>10</v>
      </c>
      <c r="K10" s="239">
        <v>11</v>
      </c>
      <c r="L10" s="239">
        <v>12</v>
      </c>
      <c r="M10" s="239">
        <v>13</v>
      </c>
    </row>
    <row r="11" spans="1:16" ht="14.5" x14ac:dyDescent="0.35">
      <c r="A11" s="8">
        <v>1</v>
      </c>
      <c r="B11" s="9" t="s">
        <v>897</v>
      </c>
      <c r="C11" s="477">
        <v>0</v>
      </c>
      <c r="D11" s="477">
        <v>0</v>
      </c>
      <c r="E11" s="477">
        <v>0</v>
      </c>
      <c r="F11" s="477">
        <v>0</v>
      </c>
      <c r="G11" s="477">
        <v>0</v>
      </c>
      <c r="H11" s="477">
        <v>0</v>
      </c>
      <c r="I11" s="477">
        <v>0</v>
      </c>
      <c r="J11" s="477">
        <v>0</v>
      </c>
      <c r="K11" s="477">
        <v>0</v>
      </c>
      <c r="L11" s="477">
        <v>0</v>
      </c>
      <c r="M11" s="477">
        <v>0</v>
      </c>
    </row>
    <row r="12" spans="1:16" ht="14.5" x14ac:dyDescent="0.35">
      <c r="A12" s="8">
        <v>2</v>
      </c>
      <c r="B12" s="9" t="s">
        <v>898</v>
      </c>
      <c r="C12" s="477">
        <v>0</v>
      </c>
      <c r="D12" s="477">
        <v>0</v>
      </c>
      <c r="E12" s="477">
        <v>0</v>
      </c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7">
        <v>0</v>
      </c>
      <c r="L12" s="477">
        <v>0</v>
      </c>
      <c r="M12" s="477">
        <v>0</v>
      </c>
    </row>
    <row r="13" spans="1:16" ht="14.5" x14ac:dyDescent="0.35">
      <c r="A13" s="8">
        <v>3</v>
      </c>
      <c r="B13" s="9" t="s">
        <v>910</v>
      </c>
      <c r="C13" s="477">
        <v>0</v>
      </c>
      <c r="D13" s="477">
        <v>0</v>
      </c>
      <c r="E13" s="477">
        <v>0</v>
      </c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0</v>
      </c>
      <c r="L13" s="477">
        <v>0</v>
      </c>
      <c r="M13" s="477">
        <v>0</v>
      </c>
    </row>
    <row r="14" spans="1:16" ht="14.5" x14ac:dyDescent="0.35">
      <c r="A14" s="8">
        <v>4</v>
      </c>
      <c r="B14" s="9" t="s">
        <v>899</v>
      </c>
      <c r="C14" s="477">
        <v>0</v>
      </c>
      <c r="D14" s="477">
        <v>0</v>
      </c>
      <c r="E14" s="477">
        <v>0</v>
      </c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0</v>
      </c>
      <c r="M14" s="477">
        <v>0</v>
      </c>
    </row>
    <row r="15" spans="1:16" ht="14.5" x14ac:dyDescent="0.35">
      <c r="A15" s="8">
        <v>5</v>
      </c>
      <c r="B15" s="9" t="s">
        <v>900</v>
      </c>
      <c r="C15" s="477">
        <v>0</v>
      </c>
      <c r="D15" s="477">
        <v>0</v>
      </c>
      <c r="E15" s="477">
        <v>0</v>
      </c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477">
        <v>0</v>
      </c>
      <c r="M15" s="477">
        <v>0</v>
      </c>
    </row>
    <row r="16" spans="1:16" ht="14.5" x14ac:dyDescent="0.35">
      <c r="A16" s="8">
        <v>6</v>
      </c>
      <c r="B16" s="9" t="s">
        <v>901</v>
      </c>
      <c r="C16" s="477">
        <v>0</v>
      </c>
      <c r="D16" s="477">
        <v>0</v>
      </c>
      <c r="E16" s="477">
        <v>0</v>
      </c>
      <c r="F16" s="477">
        <v>0</v>
      </c>
      <c r="G16" s="477">
        <v>0</v>
      </c>
      <c r="H16" s="477">
        <v>0</v>
      </c>
      <c r="I16" s="477">
        <v>0</v>
      </c>
      <c r="J16" s="477">
        <v>0</v>
      </c>
      <c r="K16" s="477">
        <v>0</v>
      </c>
      <c r="L16" s="477">
        <v>0</v>
      </c>
      <c r="M16" s="477">
        <v>0</v>
      </c>
    </row>
    <row r="17" spans="1:13" ht="14.5" x14ac:dyDescent="0.35">
      <c r="A17" s="8">
        <v>7</v>
      </c>
      <c r="B17" s="9" t="s">
        <v>902</v>
      </c>
      <c r="C17" s="477">
        <v>0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</row>
    <row r="18" spans="1:13" ht="14.5" x14ac:dyDescent="0.35">
      <c r="A18" s="8">
        <v>8</v>
      </c>
      <c r="B18" s="9" t="s">
        <v>903</v>
      </c>
      <c r="C18" s="477">
        <v>0</v>
      </c>
      <c r="D18" s="477">
        <v>0</v>
      </c>
      <c r="E18" s="477">
        <v>0</v>
      </c>
      <c r="F18" s="477">
        <v>0</v>
      </c>
      <c r="G18" s="477">
        <v>0</v>
      </c>
      <c r="H18" s="477">
        <v>0</v>
      </c>
      <c r="I18" s="477">
        <v>0</v>
      </c>
      <c r="J18" s="477">
        <v>0</v>
      </c>
      <c r="K18" s="477">
        <v>0</v>
      </c>
      <c r="L18" s="477">
        <v>0</v>
      </c>
      <c r="M18" s="477">
        <v>0</v>
      </c>
    </row>
    <row r="19" spans="1:13" ht="14.5" x14ac:dyDescent="0.35">
      <c r="A19" s="8">
        <v>9</v>
      </c>
      <c r="B19" s="9" t="s">
        <v>904</v>
      </c>
      <c r="C19" s="477">
        <v>0</v>
      </c>
      <c r="D19" s="477">
        <v>0</v>
      </c>
      <c r="E19" s="477">
        <v>0</v>
      </c>
      <c r="F19" s="477">
        <v>0</v>
      </c>
      <c r="G19" s="477">
        <v>0</v>
      </c>
      <c r="H19" s="477">
        <v>0</v>
      </c>
      <c r="I19" s="477">
        <v>0</v>
      </c>
      <c r="J19" s="477">
        <v>0</v>
      </c>
      <c r="K19" s="477">
        <v>0</v>
      </c>
      <c r="L19" s="477">
        <v>0</v>
      </c>
      <c r="M19" s="477">
        <v>0</v>
      </c>
    </row>
    <row r="20" spans="1:13" ht="14.5" x14ac:dyDescent="0.35">
      <c r="A20" s="8">
        <v>10</v>
      </c>
      <c r="B20" s="9" t="s">
        <v>905</v>
      </c>
      <c r="C20" s="477">
        <v>0</v>
      </c>
      <c r="D20" s="477">
        <v>0</v>
      </c>
      <c r="E20" s="477">
        <v>0</v>
      </c>
      <c r="F20" s="477">
        <v>0</v>
      </c>
      <c r="G20" s="477">
        <v>0</v>
      </c>
      <c r="H20" s="477">
        <v>0</v>
      </c>
      <c r="I20" s="477">
        <v>0</v>
      </c>
      <c r="J20" s="477">
        <v>0</v>
      </c>
      <c r="K20" s="477">
        <v>0</v>
      </c>
      <c r="L20" s="477">
        <v>0</v>
      </c>
      <c r="M20" s="477">
        <v>0</v>
      </c>
    </row>
    <row r="21" spans="1:13" ht="14.5" x14ac:dyDescent="0.35">
      <c r="A21" s="8">
        <v>11</v>
      </c>
      <c r="B21" s="9" t="s">
        <v>906</v>
      </c>
      <c r="C21" s="477">
        <v>0</v>
      </c>
      <c r="D21" s="477">
        <v>0</v>
      </c>
      <c r="E21" s="477">
        <v>0</v>
      </c>
      <c r="F21" s="477">
        <v>0</v>
      </c>
      <c r="G21" s="477">
        <v>0</v>
      </c>
      <c r="H21" s="477">
        <v>0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</row>
    <row r="22" spans="1:13" ht="14.5" x14ac:dyDescent="0.35">
      <c r="A22" s="8">
        <v>12</v>
      </c>
      <c r="B22" s="9" t="s">
        <v>907</v>
      </c>
      <c r="C22" s="477">
        <v>0</v>
      </c>
      <c r="D22" s="477">
        <v>0</v>
      </c>
      <c r="E22" s="477">
        <v>0</v>
      </c>
      <c r="F22" s="477">
        <v>0</v>
      </c>
      <c r="G22" s="477">
        <v>0</v>
      </c>
      <c r="H22" s="477">
        <v>0</v>
      </c>
      <c r="I22" s="477">
        <v>0</v>
      </c>
      <c r="J22" s="477">
        <v>0</v>
      </c>
      <c r="K22" s="477">
        <v>0</v>
      </c>
      <c r="L22" s="477">
        <v>0</v>
      </c>
      <c r="M22" s="477">
        <v>0</v>
      </c>
    </row>
    <row r="23" spans="1:13" ht="14.5" x14ac:dyDescent="0.35">
      <c r="A23" s="8">
        <v>13</v>
      </c>
      <c r="B23" s="9" t="s">
        <v>908</v>
      </c>
      <c r="C23" s="477">
        <v>0</v>
      </c>
      <c r="D23" s="477">
        <v>0</v>
      </c>
      <c r="E23" s="477">
        <v>0</v>
      </c>
      <c r="F23" s="477">
        <v>0</v>
      </c>
      <c r="G23" s="477">
        <v>0</v>
      </c>
      <c r="H23" s="477">
        <v>0</v>
      </c>
      <c r="I23" s="477">
        <v>0</v>
      </c>
      <c r="J23" s="477">
        <v>0</v>
      </c>
      <c r="K23" s="477">
        <v>0</v>
      </c>
      <c r="L23" s="477">
        <v>0</v>
      </c>
      <c r="M23" s="477">
        <v>0</v>
      </c>
    </row>
    <row r="24" spans="1:13" ht="14.5" x14ac:dyDescent="0.35">
      <c r="A24" s="8">
        <v>14</v>
      </c>
      <c r="B24" s="9" t="s">
        <v>909</v>
      </c>
      <c r="C24" s="477">
        <v>0</v>
      </c>
      <c r="D24" s="477">
        <v>0</v>
      </c>
      <c r="E24" s="477">
        <v>0</v>
      </c>
      <c r="F24" s="477">
        <v>0</v>
      </c>
      <c r="G24" s="477">
        <v>0</v>
      </c>
      <c r="H24" s="477">
        <v>0</v>
      </c>
      <c r="I24" s="477">
        <v>0</v>
      </c>
      <c r="J24" s="477">
        <v>0</v>
      </c>
      <c r="K24" s="477">
        <v>0</v>
      </c>
      <c r="L24" s="477">
        <v>0</v>
      </c>
      <c r="M24" s="477">
        <v>0</v>
      </c>
    </row>
    <row r="25" spans="1:13" ht="14.5" x14ac:dyDescent="0.35">
      <c r="A25" s="8">
        <v>15</v>
      </c>
      <c r="B25" s="9" t="s">
        <v>911</v>
      </c>
      <c r="C25" s="477">
        <v>0</v>
      </c>
      <c r="D25" s="477">
        <v>0</v>
      </c>
      <c r="E25" s="477">
        <v>0</v>
      </c>
      <c r="F25" s="477">
        <v>0</v>
      </c>
      <c r="G25" s="477">
        <v>0</v>
      </c>
      <c r="H25" s="477">
        <v>0</v>
      </c>
      <c r="I25" s="477">
        <v>0</v>
      </c>
      <c r="J25" s="477">
        <v>0</v>
      </c>
      <c r="K25" s="477">
        <v>0</v>
      </c>
      <c r="L25" s="477">
        <v>0</v>
      </c>
      <c r="M25" s="477">
        <v>0</v>
      </c>
    </row>
    <row r="26" spans="1:13" ht="14.5" x14ac:dyDescent="0.35">
      <c r="A26" s="8">
        <v>16</v>
      </c>
      <c r="B26" s="9" t="s">
        <v>912</v>
      </c>
      <c r="C26" s="477">
        <v>0</v>
      </c>
      <c r="D26" s="477">
        <v>0</v>
      </c>
      <c r="E26" s="477">
        <v>0</v>
      </c>
      <c r="F26" s="477">
        <v>0</v>
      </c>
      <c r="G26" s="477">
        <v>0</v>
      </c>
      <c r="H26" s="477">
        <v>0</v>
      </c>
      <c r="I26" s="477">
        <v>0</v>
      </c>
      <c r="J26" s="477">
        <v>0</v>
      </c>
      <c r="K26" s="477">
        <v>0</v>
      </c>
      <c r="L26" s="477">
        <v>0</v>
      </c>
      <c r="M26" s="477">
        <v>0</v>
      </c>
    </row>
    <row r="27" spans="1:13" ht="14.5" x14ac:dyDescent="0.35">
      <c r="A27" s="8"/>
      <c r="B27" s="9" t="s">
        <v>15</v>
      </c>
      <c r="C27" s="477">
        <v>0</v>
      </c>
      <c r="D27" s="477">
        <v>0</v>
      </c>
      <c r="E27" s="477">
        <v>0</v>
      </c>
      <c r="F27" s="477">
        <v>0</v>
      </c>
      <c r="G27" s="477">
        <v>0</v>
      </c>
      <c r="H27" s="477">
        <v>0</v>
      </c>
      <c r="I27" s="477">
        <v>0</v>
      </c>
      <c r="J27" s="477">
        <v>0</v>
      </c>
      <c r="K27" s="477">
        <v>0</v>
      </c>
      <c r="L27" s="477">
        <v>0</v>
      </c>
      <c r="M27" s="477">
        <v>0</v>
      </c>
    </row>
    <row r="28" spans="1:13" ht="16.5" customHeight="1" x14ac:dyDescent="0.25">
      <c r="B28" s="241"/>
      <c r="C28" s="1000"/>
      <c r="D28" s="1000"/>
      <c r="E28" s="1000"/>
      <c r="F28" s="1000"/>
    </row>
    <row r="30" spans="1:13" ht="13" x14ac:dyDescent="0.3">
      <c r="A30" s="207"/>
      <c r="B30" s="207"/>
      <c r="C30" s="207"/>
      <c r="D30" s="207"/>
      <c r="G30" s="222"/>
      <c r="H30" s="222"/>
      <c r="I30" s="361"/>
      <c r="J30" s="361"/>
      <c r="K30" s="361"/>
      <c r="L30" s="361"/>
    </row>
    <row r="31" spans="1:13" ht="15" customHeight="1" x14ac:dyDescent="0.3">
      <c r="A31" s="207"/>
      <c r="B31" s="207"/>
      <c r="C31" s="207"/>
      <c r="D31" s="207"/>
      <c r="G31" s="222"/>
      <c r="H31" s="222"/>
      <c r="I31" s="222"/>
      <c r="J31" s="222"/>
      <c r="K31" s="222"/>
      <c r="L31" s="222"/>
      <c r="M31" s="222"/>
    </row>
    <row r="32" spans="1:13" ht="15" customHeight="1" x14ac:dyDescent="0.3">
      <c r="A32" s="207"/>
      <c r="B32" s="207"/>
      <c r="C32" s="207"/>
      <c r="D32" s="207"/>
      <c r="G32" s="222"/>
      <c r="H32" s="222"/>
      <c r="I32" s="222"/>
      <c r="J32" s="222"/>
      <c r="K32" s="222"/>
      <c r="L32" s="222"/>
      <c r="M32" s="222"/>
    </row>
    <row r="33" spans="1:13" ht="13" x14ac:dyDescent="0.3">
      <c r="A33" s="207" t="s">
        <v>11</v>
      </c>
      <c r="C33" s="207"/>
      <c r="D33" s="207"/>
      <c r="G33" s="212"/>
      <c r="H33" s="212"/>
      <c r="I33" s="362"/>
      <c r="J33" s="362"/>
    </row>
    <row r="34" spans="1:13" ht="13" x14ac:dyDescent="0.3">
      <c r="C34" s="667" t="s">
        <v>895</v>
      </c>
      <c r="D34" s="667"/>
      <c r="E34" s="667"/>
      <c r="J34" s="660" t="s">
        <v>956</v>
      </c>
      <c r="K34" s="660"/>
      <c r="L34" s="660"/>
      <c r="M34" s="660"/>
    </row>
    <row r="35" spans="1:13" ht="13" x14ac:dyDescent="0.3">
      <c r="C35" s="667" t="s">
        <v>918</v>
      </c>
      <c r="D35" s="667"/>
      <c r="E35" s="667"/>
      <c r="J35" s="660" t="s">
        <v>957</v>
      </c>
      <c r="K35" s="660"/>
      <c r="L35" s="660"/>
      <c r="M35" s="660"/>
    </row>
    <row r="36" spans="1:13" ht="13" x14ac:dyDescent="0.3">
      <c r="C36" s="668" t="s">
        <v>896</v>
      </c>
      <c r="D36" s="668"/>
      <c r="E36" s="668"/>
      <c r="J36" s="660" t="s">
        <v>958</v>
      </c>
      <c r="K36" s="660"/>
      <c r="L36" s="660"/>
      <c r="M36" s="660"/>
    </row>
  </sheetData>
  <mergeCells count="19">
    <mergeCell ref="B2:L2"/>
    <mergeCell ref="L1:M1"/>
    <mergeCell ref="C1:I1"/>
    <mergeCell ref="C28:F28"/>
    <mergeCell ref="H6:L8"/>
    <mergeCell ref="A4:M4"/>
    <mergeCell ref="A5:G5"/>
    <mergeCell ref="M6:M9"/>
    <mergeCell ref="A6:A9"/>
    <mergeCell ref="B6:B9"/>
    <mergeCell ref="C6:G8"/>
    <mergeCell ref="H5:J5"/>
    <mergeCell ref="K5:M5"/>
    <mergeCell ref="J35:M35"/>
    <mergeCell ref="J36:M36"/>
    <mergeCell ref="C34:E34"/>
    <mergeCell ref="C35:E35"/>
    <mergeCell ref="C36:E36"/>
    <mergeCell ref="J34:M34"/>
  </mergeCells>
  <printOptions horizontalCentered="1"/>
  <pageMargins left="0.70866141732283472" right="0.70866141732283472" top="1.06" bottom="0" header="0.31496062992125984" footer="0.31496062992125984"/>
  <pageSetup paperSize="9" scale="78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48"/>
  <sheetViews>
    <sheetView view="pageBreakPreview" zoomScale="63" zoomScaleSheetLayoutView="63" workbookViewId="0">
      <selection activeCell="D46" sqref="D46:G48"/>
    </sheetView>
  </sheetViews>
  <sheetFormatPr defaultRowHeight="12.5" x14ac:dyDescent="0.25"/>
  <cols>
    <col min="1" max="1" width="40.81640625" customWidth="1"/>
    <col min="2" max="2" width="25.7265625" customWidth="1"/>
    <col min="3" max="3" width="21.81640625" customWidth="1"/>
    <col min="4" max="4" width="22.54296875" customWidth="1"/>
    <col min="5" max="5" width="19.453125" customWidth="1"/>
    <col min="6" max="6" width="17.453125" customWidth="1"/>
  </cols>
  <sheetData>
    <row r="1" spans="1:12" ht="15.5" x14ac:dyDescent="0.35">
      <c r="A1" s="765" t="s">
        <v>0</v>
      </c>
      <c r="B1" s="765"/>
      <c r="C1" s="765"/>
      <c r="D1" s="765"/>
      <c r="E1" s="765"/>
      <c r="F1" s="242" t="s">
        <v>527</v>
      </c>
      <c r="G1" s="232"/>
      <c r="H1" s="232"/>
      <c r="I1" s="232"/>
      <c r="J1" s="232"/>
      <c r="K1" s="232"/>
      <c r="L1" s="232"/>
    </row>
    <row r="2" spans="1:12" ht="20.5" x14ac:dyDescent="0.45">
      <c r="A2" s="764" t="s">
        <v>740</v>
      </c>
      <c r="B2" s="764"/>
      <c r="C2" s="764"/>
      <c r="D2" s="764"/>
      <c r="E2" s="764"/>
      <c r="F2" s="764"/>
      <c r="G2" s="233"/>
      <c r="H2" s="233"/>
      <c r="I2" s="233"/>
      <c r="J2" s="233"/>
      <c r="K2" s="233"/>
      <c r="L2" s="233"/>
    </row>
    <row r="3" spans="1:12" x14ac:dyDescent="0.25">
      <c r="A3" s="154"/>
      <c r="B3" s="154"/>
      <c r="C3" s="154"/>
      <c r="D3" s="154"/>
      <c r="E3" s="154"/>
      <c r="F3" s="154"/>
    </row>
    <row r="4" spans="1:12" ht="18.5" x14ac:dyDescent="0.25">
      <c r="A4" s="1009" t="s">
        <v>526</v>
      </c>
      <c r="B4" s="1009"/>
      <c r="C4" s="1009"/>
      <c r="D4" s="1009"/>
      <c r="E4" s="1009"/>
      <c r="F4" s="1009"/>
      <c r="G4" s="1009"/>
    </row>
    <row r="5" spans="1:12" ht="18.5" x14ac:dyDescent="0.35">
      <c r="A5" s="201" t="s">
        <v>247</v>
      </c>
      <c r="B5" s="243"/>
      <c r="C5" s="243"/>
      <c r="D5" s="243"/>
      <c r="E5" s="243"/>
      <c r="F5" s="243"/>
      <c r="G5" s="243"/>
    </row>
    <row r="6" spans="1:12" ht="31" x14ac:dyDescent="0.35">
      <c r="A6" s="244"/>
      <c r="B6" s="245" t="s">
        <v>314</v>
      </c>
      <c r="C6" s="245" t="s">
        <v>315</v>
      </c>
      <c r="D6" s="245" t="s">
        <v>316</v>
      </c>
      <c r="E6" s="246"/>
      <c r="F6" s="246"/>
    </row>
    <row r="7" spans="1:12" ht="26" x14ac:dyDescent="0.35">
      <c r="A7" s="324" t="s">
        <v>317</v>
      </c>
      <c r="B7" s="478"/>
      <c r="C7" s="478" t="s">
        <v>950</v>
      </c>
      <c r="D7" s="478"/>
      <c r="E7" s="246"/>
      <c r="F7" s="246"/>
    </row>
    <row r="8" spans="1:12" ht="13.5" customHeight="1" x14ac:dyDescent="0.35">
      <c r="A8" s="247" t="s">
        <v>318</v>
      </c>
      <c r="B8" s="478"/>
      <c r="C8" s="478"/>
      <c r="D8" s="478"/>
      <c r="E8" s="246"/>
      <c r="F8" s="246"/>
    </row>
    <row r="9" spans="1:12" ht="13.5" customHeight="1" x14ac:dyDescent="0.35">
      <c r="A9" s="247" t="s">
        <v>319</v>
      </c>
      <c r="B9" s="478" t="s">
        <v>951</v>
      </c>
      <c r="C9" s="478"/>
      <c r="D9" s="478"/>
      <c r="E9" s="246"/>
      <c r="F9" s="246"/>
    </row>
    <row r="10" spans="1:12" ht="13.5" customHeight="1" x14ac:dyDescent="0.35">
      <c r="A10" s="248" t="s">
        <v>320</v>
      </c>
      <c r="B10" s="478" t="s">
        <v>952</v>
      </c>
      <c r="C10" s="478"/>
      <c r="D10" s="478"/>
      <c r="E10" s="246"/>
      <c r="F10" s="246"/>
    </row>
    <row r="11" spans="1:12" ht="13.5" customHeight="1" x14ac:dyDescent="0.35">
      <c r="A11" s="248" t="s">
        <v>321</v>
      </c>
      <c r="B11" s="478"/>
      <c r="C11" s="478"/>
      <c r="D11" s="478"/>
      <c r="E11" s="246"/>
      <c r="F11" s="246"/>
    </row>
    <row r="12" spans="1:12" ht="13.5" customHeight="1" x14ac:dyDescent="0.35">
      <c r="A12" s="248" t="s">
        <v>322</v>
      </c>
      <c r="C12" s="478"/>
      <c r="D12" s="478"/>
      <c r="E12" s="246"/>
      <c r="F12" s="246"/>
    </row>
    <row r="13" spans="1:12" ht="13.5" customHeight="1" x14ac:dyDescent="0.35">
      <c r="A13" s="248" t="s">
        <v>323</v>
      </c>
      <c r="B13" s="479" t="s">
        <v>953</v>
      </c>
      <c r="C13" s="478"/>
      <c r="D13" s="478"/>
      <c r="E13" s="246"/>
      <c r="F13" s="246"/>
    </row>
    <row r="14" spans="1:12" ht="13.5" customHeight="1" x14ac:dyDescent="0.35">
      <c r="A14" s="248" t="s">
        <v>324</v>
      </c>
      <c r="B14" s="478"/>
      <c r="C14" s="478"/>
      <c r="D14" s="478"/>
      <c r="E14" s="246"/>
      <c r="F14" s="246"/>
    </row>
    <row r="15" spans="1:12" ht="13.5" customHeight="1" x14ac:dyDescent="0.35">
      <c r="A15" s="248" t="s">
        <v>325</v>
      </c>
      <c r="C15" s="478"/>
      <c r="D15" s="478"/>
      <c r="E15" s="246"/>
      <c r="F15" s="246"/>
    </row>
    <row r="16" spans="1:12" ht="13.5" customHeight="1" x14ac:dyDescent="0.35">
      <c r="A16" s="248" t="s">
        <v>326</v>
      </c>
      <c r="B16" s="478" t="s">
        <v>954</v>
      </c>
      <c r="C16" s="247"/>
      <c r="D16" s="247"/>
      <c r="E16" s="246"/>
      <c r="F16" s="246"/>
    </row>
    <row r="17" spans="1:7" ht="13.5" customHeight="1" x14ac:dyDescent="0.35">
      <c r="A17" s="248" t="s">
        <v>327</v>
      </c>
      <c r="B17" s="247"/>
      <c r="C17" s="247"/>
      <c r="D17" s="247"/>
      <c r="E17" s="246"/>
      <c r="F17" s="246"/>
    </row>
    <row r="18" spans="1:7" ht="13.5" customHeight="1" x14ac:dyDescent="0.35">
      <c r="A18" s="249"/>
      <c r="B18" s="250"/>
      <c r="C18" s="250"/>
      <c r="D18" s="250"/>
      <c r="E18" s="246"/>
      <c r="F18" s="246"/>
    </row>
    <row r="19" spans="1:7" ht="13.5" customHeight="1" x14ac:dyDescent="0.25">
      <c r="A19" s="1010" t="s">
        <v>328</v>
      </c>
      <c r="B19" s="1010"/>
      <c r="C19" s="1010"/>
      <c r="D19" s="1010"/>
      <c r="E19" s="1010"/>
      <c r="F19" s="1010"/>
      <c r="G19" s="1010"/>
    </row>
    <row r="20" spans="1:7" ht="14.5" x14ac:dyDescent="0.35">
      <c r="A20" s="246"/>
      <c r="B20" s="246"/>
      <c r="C20" s="246"/>
      <c r="D20" s="246"/>
      <c r="E20" s="814" t="s">
        <v>889</v>
      </c>
      <c r="F20" s="814"/>
      <c r="G20" s="105"/>
    </row>
    <row r="21" spans="1:7" ht="46.15" customHeight="1" x14ac:dyDescent="0.25">
      <c r="A21" s="236" t="s">
        <v>418</v>
      </c>
      <c r="B21" s="236" t="s">
        <v>3</v>
      </c>
      <c r="C21" s="251" t="s">
        <v>329</v>
      </c>
      <c r="D21" s="252" t="s">
        <v>330</v>
      </c>
      <c r="E21" s="303" t="s">
        <v>331</v>
      </c>
      <c r="F21" s="303" t="s">
        <v>332</v>
      </c>
      <c r="G21" s="12"/>
    </row>
    <row r="22" spans="1:7" ht="13" x14ac:dyDescent="0.25">
      <c r="A22" s="247" t="s">
        <v>333</v>
      </c>
      <c r="B22" s="480">
        <v>0</v>
      </c>
      <c r="C22" s="480">
        <v>0</v>
      </c>
      <c r="D22" s="480">
        <v>0</v>
      </c>
      <c r="E22" s="480">
        <v>0</v>
      </c>
      <c r="F22" s="480">
        <v>0</v>
      </c>
    </row>
    <row r="23" spans="1:7" ht="13" x14ac:dyDescent="0.25">
      <c r="A23" s="247" t="s">
        <v>334</v>
      </c>
      <c r="B23" s="480">
        <v>0</v>
      </c>
      <c r="C23" s="480">
        <v>0</v>
      </c>
      <c r="D23" s="480">
        <v>0</v>
      </c>
      <c r="E23" s="480">
        <v>0</v>
      </c>
      <c r="F23" s="480">
        <v>0</v>
      </c>
    </row>
    <row r="24" spans="1:7" ht="13" x14ac:dyDescent="0.25">
      <c r="A24" s="247" t="s">
        <v>335</v>
      </c>
      <c r="B24" s="480">
        <v>0</v>
      </c>
      <c r="C24" s="480">
        <v>0</v>
      </c>
      <c r="D24" s="480">
        <v>0</v>
      </c>
      <c r="E24" s="480">
        <v>0</v>
      </c>
      <c r="F24" s="480">
        <v>0</v>
      </c>
    </row>
    <row r="25" spans="1:7" ht="13" x14ac:dyDescent="0.25">
      <c r="A25" s="247" t="s">
        <v>336</v>
      </c>
      <c r="B25" s="480">
        <v>0</v>
      </c>
      <c r="C25" s="480">
        <v>0</v>
      </c>
      <c r="D25" s="480">
        <v>0</v>
      </c>
      <c r="E25" s="480">
        <v>0</v>
      </c>
      <c r="F25" s="480">
        <v>0</v>
      </c>
    </row>
    <row r="26" spans="1:7" ht="32.25" customHeight="1" x14ac:dyDescent="0.25">
      <c r="A26" s="247" t="s">
        <v>337</v>
      </c>
      <c r="B26" s="480">
        <v>0</v>
      </c>
      <c r="C26" s="480">
        <v>0</v>
      </c>
      <c r="D26" s="480">
        <v>0</v>
      </c>
      <c r="E26" s="480">
        <v>0</v>
      </c>
      <c r="F26" s="480">
        <v>0</v>
      </c>
    </row>
    <row r="27" spans="1:7" ht="13" x14ac:dyDescent="0.25">
      <c r="A27" s="247" t="s">
        <v>338</v>
      </c>
      <c r="B27" s="480">
        <v>0</v>
      </c>
      <c r="C27" s="480">
        <v>0</v>
      </c>
      <c r="D27" s="480">
        <v>0</v>
      </c>
      <c r="E27" s="480">
        <v>0</v>
      </c>
      <c r="F27" s="480">
        <v>0</v>
      </c>
    </row>
    <row r="28" spans="1:7" ht="13" x14ac:dyDescent="0.25">
      <c r="A28" s="247" t="s">
        <v>339</v>
      </c>
      <c r="B28" s="480">
        <v>0</v>
      </c>
      <c r="C28" s="480">
        <v>0</v>
      </c>
      <c r="D28" s="480">
        <v>0</v>
      </c>
      <c r="E28" s="480">
        <v>0</v>
      </c>
      <c r="F28" s="480">
        <v>0</v>
      </c>
    </row>
    <row r="29" spans="1:7" ht="13" x14ac:dyDescent="0.25">
      <c r="A29" s="247" t="s">
        <v>340</v>
      </c>
      <c r="B29" s="480">
        <v>0</v>
      </c>
      <c r="C29" s="480">
        <v>0</v>
      </c>
      <c r="D29" s="480">
        <v>0</v>
      </c>
      <c r="E29" s="480">
        <v>0</v>
      </c>
      <c r="F29" s="480">
        <v>0</v>
      </c>
    </row>
    <row r="30" spans="1:7" ht="13" x14ac:dyDescent="0.25">
      <c r="A30" s="247" t="s">
        <v>341</v>
      </c>
      <c r="B30" s="480">
        <v>0</v>
      </c>
      <c r="C30" s="480">
        <v>0</v>
      </c>
      <c r="D30" s="480">
        <v>0</v>
      </c>
      <c r="E30" s="480">
        <v>0</v>
      </c>
      <c r="F30" s="480">
        <v>0</v>
      </c>
    </row>
    <row r="31" spans="1:7" ht="13" x14ac:dyDescent="0.25">
      <c r="A31" s="247" t="s">
        <v>342</v>
      </c>
      <c r="B31" s="480">
        <v>0</v>
      </c>
      <c r="C31" s="480">
        <v>0</v>
      </c>
      <c r="D31" s="480">
        <v>0</v>
      </c>
      <c r="E31" s="480">
        <v>0</v>
      </c>
      <c r="F31" s="480">
        <v>0</v>
      </c>
    </row>
    <row r="32" spans="1:7" ht="13" x14ac:dyDescent="0.25">
      <c r="A32" s="247" t="s">
        <v>343</v>
      </c>
      <c r="B32" s="480">
        <v>0</v>
      </c>
      <c r="C32" s="480">
        <v>0</v>
      </c>
      <c r="D32" s="480">
        <v>0</v>
      </c>
      <c r="E32" s="480">
        <v>0</v>
      </c>
      <c r="F32" s="480">
        <v>0</v>
      </c>
    </row>
    <row r="33" spans="1:7" ht="13" x14ac:dyDescent="0.25">
      <c r="A33" s="247" t="s">
        <v>344</v>
      </c>
      <c r="B33" s="480">
        <v>0</v>
      </c>
      <c r="C33" s="480">
        <v>0</v>
      </c>
      <c r="D33" s="480">
        <v>0</v>
      </c>
      <c r="E33" s="480">
        <v>0</v>
      </c>
      <c r="F33" s="480">
        <v>0</v>
      </c>
    </row>
    <row r="34" spans="1:7" ht="13" x14ac:dyDescent="0.25">
      <c r="A34" s="247" t="s">
        <v>345</v>
      </c>
      <c r="B34" s="480">
        <v>0</v>
      </c>
      <c r="C34" s="480">
        <v>0</v>
      </c>
      <c r="D34" s="480">
        <v>0</v>
      </c>
      <c r="E34" s="480">
        <v>0</v>
      </c>
      <c r="F34" s="480">
        <v>0</v>
      </c>
    </row>
    <row r="35" spans="1:7" ht="13" x14ac:dyDescent="0.25">
      <c r="A35" s="247" t="s">
        <v>346</v>
      </c>
      <c r="B35" s="480">
        <v>0</v>
      </c>
      <c r="C35" s="480">
        <v>0</v>
      </c>
      <c r="D35" s="480">
        <v>0</v>
      </c>
      <c r="E35" s="480">
        <v>0</v>
      </c>
      <c r="F35" s="480">
        <v>0</v>
      </c>
    </row>
    <row r="36" spans="1:7" ht="13" x14ac:dyDescent="0.25">
      <c r="A36" s="247" t="s">
        <v>347</v>
      </c>
      <c r="B36" s="480">
        <v>0</v>
      </c>
      <c r="C36" s="480">
        <v>0</v>
      </c>
      <c r="D36" s="480">
        <v>0</v>
      </c>
      <c r="E36" s="480">
        <v>0</v>
      </c>
      <c r="F36" s="480">
        <v>0</v>
      </c>
    </row>
    <row r="37" spans="1:7" ht="13" x14ac:dyDescent="0.25">
      <c r="A37" s="247" t="s">
        <v>348</v>
      </c>
      <c r="B37" s="480">
        <v>0</v>
      </c>
      <c r="C37" s="480">
        <v>0</v>
      </c>
      <c r="D37" s="480">
        <v>0</v>
      </c>
      <c r="E37" s="480">
        <v>0</v>
      </c>
      <c r="F37" s="480">
        <v>0</v>
      </c>
    </row>
    <row r="38" spans="1:7" ht="13" x14ac:dyDescent="0.25">
      <c r="A38" s="247" t="s">
        <v>43</v>
      </c>
      <c r="B38" s="480">
        <v>0</v>
      </c>
      <c r="C38" s="480">
        <v>0</v>
      </c>
      <c r="D38" s="480">
        <v>0</v>
      </c>
      <c r="E38" s="480">
        <v>0</v>
      </c>
      <c r="F38" s="480">
        <v>0</v>
      </c>
    </row>
    <row r="39" spans="1:7" ht="13" x14ac:dyDescent="0.25">
      <c r="A39" s="254" t="s">
        <v>15</v>
      </c>
      <c r="B39" s="480">
        <v>0</v>
      </c>
      <c r="C39" s="480">
        <v>0</v>
      </c>
      <c r="D39" s="480">
        <v>0</v>
      </c>
      <c r="E39" s="480">
        <v>0</v>
      </c>
      <c r="F39" s="480">
        <v>0</v>
      </c>
    </row>
    <row r="43" spans="1:7" ht="15" customHeight="1" x14ac:dyDescent="0.3">
      <c r="A43" s="207"/>
      <c r="B43" s="207"/>
      <c r="C43" s="207"/>
      <c r="D43" s="222"/>
      <c r="E43" s="222"/>
      <c r="F43" s="222"/>
      <c r="G43" s="208"/>
    </row>
    <row r="44" spans="1:7" ht="15" customHeight="1" x14ac:dyDescent="0.3">
      <c r="A44" s="207" t="s">
        <v>11</v>
      </c>
      <c r="B44" s="207"/>
      <c r="C44" s="207"/>
      <c r="D44" s="222"/>
      <c r="E44" s="222"/>
      <c r="F44" s="208"/>
      <c r="G44" s="208"/>
    </row>
    <row r="45" spans="1:7" ht="15" customHeight="1" x14ac:dyDescent="0.3">
      <c r="A45" s="207"/>
      <c r="B45" s="207"/>
      <c r="C45" s="207"/>
      <c r="G45" s="208"/>
    </row>
    <row r="46" spans="1:7" ht="13" x14ac:dyDescent="0.3">
      <c r="B46" s="667" t="s">
        <v>895</v>
      </c>
      <c r="C46" s="667"/>
      <c r="D46" s="660" t="s">
        <v>956</v>
      </c>
      <c r="E46" s="660"/>
      <c r="F46" s="660"/>
      <c r="G46" s="660"/>
    </row>
    <row r="47" spans="1:7" ht="13" x14ac:dyDescent="0.3">
      <c r="B47" s="667" t="s">
        <v>918</v>
      </c>
      <c r="C47" s="667"/>
      <c r="D47" s="660" t="s">
        <v>957</v>
      </c>
      <c r="E47" s="660"/>
      <c r="F47" s="660"/>
      <c r="G47" s="660"/>
    </row>
    <row r="48" spans="1:7" ht="13" x14ac:dyDescent="0.3">
      <c r="B48" s="668" t="s">
        <v>896</v>
      </c>
      <c r="C48" s="668"/>
      <c r="D48" s="660" t="s">
        <v>958</v>
      </c>
      <c r="E48" s="660"/>
      <c r="F48" s="660"/>
      <c r="G48" s="660"/>
    </row>
  </sheetData>
  <mergeCells count="11">
    <mergeCell ref="B46:C46"/>
    <mergeCell ref="B47:C47"/>
    <mergeCell ref="B48:C48"/>
    <mergeCell ref="D46:G46"/>
    <mergeCell ref="D47:G47"/>
    <mergeCell ref="D48:G48"/>
    <mergeCell ref="A1:E1"/>
    <mergeCell ref="A2:F2"/>
    <mergeCell ref="A4:G4"/>
    <mergeCell ref="A19:G19"/>
    <mergeCell ref="E20:F20"/>
  </mergeCells>
  <hyperlinks>
    <hyperlink ref="B13" r:id="rId1" xr:uid="{00000000-0004-0000-3500-000000000000}"/>
  </hyperlinks>
  <printOptions horizontalCentered="1"/>
  <pageMargins left="0.70866141732283472" right="0.70866141732283472" top="0.28000000000000003" bottom="0" header="0.31496062992125984" footer="0.16"/>
  <pageSetup paperSize="9" scale="77" orientation="landscape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2:H13"/>
  <sheetViews>
    <sheetView view="pageBreakPreview" zoomScale="90" zoomScaleSheetLayoutView="90" workbookViewId="0">
      <selection activeCell="O23" sqref="O23"/>
    </sheetView>
  </sheetViews>
  <sheetFormatPr defaultRowHeight="12.5" x14ac:dyDescent="0.25"/>
  <sheetData>
    <row r="2" spans="2:8" ht="13" x14ac:dyDescent="0.3">
      <c r="B2" s="14"/>
    </row>
    <row r="4" spans="2:8" ht="12.75" customHeight="1" x14ac:dyDescent="0.25">
      <c r="B4" s="1011" t="s">
        <v>745</v>
      </c>
      <c r="C4" s="1011"/>
      <c r="D4" s="1011"/>
      <c r="E4" s="1011"/>
      <c r="F4" s="1011"/>
      <c r="G4" s="1011"/>
      <c r="H4" s="1011"/>
    </row>
    <row r="5" spans="2:8" ht="12.75" customHeight="1" x14ac:dyDescent="0.25">
      <c r="B5" s="1011"/>
      <c r="C5" s="1011"/>
      <c r="D5" s="1011"/>
      <c r="E5" s="1011"/>
      <c r="F5" s="1011"/>
      <c r="G5" s="1011"/>
      <c r="H5" s="1011"/>
    </row>
    <row r="6" spans="2:8" ht="12.75" customHeight="1" x14ac:dyDescent="0.25">
      <c r="B6" s="1011"/>
      <c r="C6" s="1011"/>
      <c r="D6" s="1011"/>
      <c r="E6" s="1011"/>
      <c r="F6" s="1011"/>
      <c r="G6" s="1011"/>
      <c r="H6" s="1011"/>
    </row>
    <row r="7" spans="2:8" ht="12.75" customHeight="1" x14ac:dyDescent="0.25">
      <c r="B7" s="1011"/>
      <c r="C7" s="1011"/>
      <c r="D7" s="1011"/>
      <c r="E7" s="1011"/>
      <c r="F7" s="1011"/>
      <c r="G7" s="1011"/>
      <c r="H7" s="1011"/>
    </row>
    <row r="8" spans="2:8" ht="12.75" customHeight="1" x14ac:dyDescent="0.25">
      <c r="B8" s="1011"/>
      <c r="C8" s="1011"/>
      <c r="D8" s="1011"/>
      <c r="E8" s="1011"/>
      <c r="F8" s="1011"/>
      <c r="G8" s="1011"/>
      <c r="H8" s="1011"/>
    </row>
    <row r="9" spans="2:8" ht="12.75" customHeight="1" x14ac:dyDescent="0.25">
      <c r="B9" s="1011"/>
      <c r="C9" s="1011"/>
      <c r="D9" s="1011"/>
      <c r="E9" s="1011"/>
      <c r="F9" s="1011"/>
      <c r="G9" s="1011"/>
      <c r="H9" s="1011"/>
    </row>
    <row r="10" spans="2:8" ht="12.75" customHeight="1" x14ac:dyDescent="0.25">
      <c r="B10" s="1011"/>
      <c r="C10" s="1011"/>
      <c r="D10" s="1011"/>
      <c r="E10" s="1011"/>
      <c r="F10" s="1011"/>
      <c r="G10" s="1011"/>
      <c r="H10" s="1011"/>
    </row>
    <row r="11" spans="2:8" ht="12.75" customHeight="1" x14ac:dyDescent="0.25">
      <c r="B11" s="1011"/>
      <c r="C11" s="1011"/>
      <c r="D11" s="1011"/>
      <c r="E11" s="1011"/>
      <c r="F11" s="1011"/>
      <c r="G11" s="1011"/>
      <c r="H11" s="1011"/>
    </row>
    <row r="12" spans="2:8" ht="12.75" customHeight="1" x14ac:dyDescent="0.25">
      <c r="B12" s="1011"/>
      <c r="C12" s="1011"/>
      <c r="D12" s="1011"/>
      <c r="E12" s="1011"/>
      <c r="F12" s="1011"/>
      <c r="G12" s="1011"/>
      <c r="H12" s="1011"/>
    </row>
    <row r="13" spans="2:8" ht="12.75" customHeight="1" x14ac:dyDescent="0.25">
      <c r="B13" s="1011"/>
      <c r="C13" s="1011"/>
      <c r="D13" s="1011"/>
      <c r="E13" s="1011"/>
      <c r="F13" s="1011"/>
      <c r="G13" s="1011"/>
      <c r="H13" s="1011"/>
    </row>
  </sheetData>
  <mergeCells count="1">
    <mergeCell ref="B4:H13"/>
  </mergeCells>
  <printOptions horizontalCentered="1"/>
  <pageMargins left="0.70866141732283472" right="0.70866141732283472" top="1.42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33"/>
  <sheetViews>
    <sheetView view="pageBreakPreview" topLeftCell="A12" zoomScaleNormal="90" zoomScaleSheetLayoutView="100" workbookViewId="0">
      <selection activeCell="C27" sqref="C27"/>
    </sheetView>
  </sheetViews>
  <sheetFormatPr defaultColWidth="9.1796875" defaultRowHeight="14" x14ac:dyDescent="0.3"/>
  <cols>
    <col min="1" max="1" width="4.7265625" style="42" customWidth="1"/>
    <col min="2" max="2" width="16.81640625" style="42" customWidth="1"/>
    <col min="3" max="3" width="11.7265625" style="42" customWidth="1"/>
    <col min="4" max="4" width="12" style="42" customWidth="1"/>
    <col min="5" max="5" width="12.1796875" style="42" customWidth="1"/>
    <col min="6" max="6" width="17.453125" style="42" customWidth="1"/>
    <col min="7" max="7" width="12.453125" style="42" customWidth="1"/>
    <col min="8" max="8" width="16" style="42" customWidth="1"/>
    <col min="9" max="9" width="12.7265625" style="42" customWidth="1"/>
    <col min="10" max="10" width="15" style="42" customWidth="1"/>
    <col min="11" max="11" width="16" style="42" customWidth="1"/>
    <col min="12" max="12" width="11.81640625" style="42" customWidth="1"/>
    <col min="13" max="16384" width="9.1796875" style="42"/>
  </cols>
  <sheetData>
    <row r="1" spans="1:20" ht="15" customHeight="1" x14ac:dyDescent="0.35">
      <c r="C1" s="656"/>
      <c r="D1" s="656"/>
      <c r="E1" s="656"/>
      <c r="F1" s="656"/>
      <c r="G1" s="656"/>
      <c r="H1" s="656"/>
      <c r="I1" s="157"/>
      <c r="J1" s="861" t="s">
        <v>528</v>
      </c>
      <c r="K1" s="861"/>
    </row>
    <row r="2" spans="1:20" s="49" customFormat="1" ht="19.5" customHeight="1" x14ac:dyDescent="0.2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</row>
    <row r="3" spans="1:20" s="49" customFormat="1" ht="19.5" customHeight="1" x14ac:dyDescent="0.25">
      <c r="A3" s="1012" t="s">
        <v>740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</row>
    <row r="4" spans="1:20" s="49" customFormat="1" ht="14.2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0" s="49" customFormat="1" ht="18" customHeight="1" x14ac:dyDescent="0.25">
      <c r="A5" s="947" t="s">
        <v>746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</row>
    <row r="6" spans="1:20" ht="15.5" x14ac:dyDescent="0.35">
      <c r="A6" s="695" t="s">
        <v>916</v>
      </c>
      <c r="B6" s="695"/>
      <c r="C6" s="100"/>
      <c r="D6" s="100"/>
      <c r="E6" s="100"/>
      <c r="F6" s="100"/>
      <c r="G6" s="100"/>
      <c r="H6" s="100"/>
      <c r="I6" s="100"/>
      <c r="J6" s="100"/>
      <c r="K6" s="100"/>
    </row>
    <row r="7" spans="1:20" ht="29.25" customHeight="1" x14ac:dyDescent="0.3">
      <c r="A7" s="1015" t="s">
        <v>70</v>
      </c>
      <c r="B7" s="1015" t="s">
        <v>71</v>
      </c>
      <c r="C7" s="1015" t="s">
        <v>72</v>
      </c>
      <c r="D7" s="1015" t="s">
        <v>150</v>
      </c>
      <c r="E7" s="1015"/>
      <c r="F7" s="1015"/>
      <c r="G7" s="1015"/>
      <c r="H7" s="1015"/>
      <c r="I7" s="717" t="s">
        <v>231</v>
      </c>
      <c r="J7" s="1015" t="s">
        <v>73</v>
      </c>
      <c r="K7" s="1015" t="s">
        <v>473</v>
      </c>
      <c r="L7" s="1014" t="s">
        <v>74</v>
      </c>
      <c r="S7" s="48"/>
      <c r="T7" s="48"/>
    </row>
    <row r="8" spans="1:20" ht="33.75" customHeight="1" x14ac:dyDescent="0.3">
      <c r="A8" s="1015"/>
      <c r="B8" s="1015"/>
      <c r="C8" s="1015"/>
      <c r="D8" s="1015" t="s">
        <v>75</v>
      </c>
      <c r="E8" s="1015" t="s">
        <v>76</v>
      </c>
      <c r="F8" s="1015"/>
      <c r="G8" s="1015"/>
      <c r="H8" s="44" t="s">
        <v>77</v>
      </c>
      <c r="I8" s="1016"/>
      <c r="J8" s="1015"/>
      <c r="K8" s="1015"/>
      <c r="L8" s="1014"/>
    </row>
    <row r="9" spans="1:20" ht="28" x14ac:dyDescent="0.3">
      <c r="A9" s="1015"/>
      <c r="B9" s="1015"/>
      <c r="C9" s="1015"/>
      <c r="D9" s="1015"/>
      <c r="E9" s="44" t="s">
        <v>78</v>
      </c>
      <c r="F9" s="44" t="s">
        <v>79</v>
      </c>
      <c r="G9" s="44" t="s">
        <v>15</v>
      </c>
      <c r="H9" s="44"/>
      <c r="I9" s="718"/>
      <c r="J9" s="1015"/>
      <c r="K9" s="1015"/>
      <c r="L9" s="1014"/>
    </row>
    <row r="10" spans="1:20" s="143" customFormat="1" ht="17.149999999999999" customHeight="1" x14ac:dyDescent="0.2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</row>
    <row r="11" spans="1:20" ht="17.149999999999999" customHeight="1" x14ac:dyDescent="0.3">
      <c r="A11" s="51">
        <v>1</v>
      </c>
      <c r="B11" s="52" t="s">
        <v>830</v>
      </c>
      <c r="C11" s="46">
        <v>30</v>
      </c>
      <c r="D11" s="45">
        <v>0</v>
      </c>
      <c r="E11" s="45">
        <v>4</v>
      </c>
      <c r="F11" s="45">
        <v>5</v>
      </c>
      <c r="G11" s="45">
        <f>SUM(E11:F11)</f>
        <v>9</v>
      </c>
      <c r="H11" s="45">
        <f>D11+G11</f>
        <v>9</v>
      </c>
      <c r="I11" s="45">
        <v>21</v>
      </c>
      <c r="J11" s="45">
        <f>C11-H11</f>
        <v>21</v>
      </c>
      <c r="K11" s="45">
        <v>0</v>
      </c>
      <c r="L11" s="45">
        <v>0</v>
      </c>
    </row>
    <row r="12" spans="1:20" ht="17.149999999999999" customHeight="1" x14ac:dyDescent="0.3">
      <c r="A12" s="51">
        <v>2</v>
      </c>
      <c r="B12" s="52" t="s">
        <v>831</v>
      </c>
      <c r="C12" s="46">
        <v>31</v>
      </c>
      <c r="D12" s="45">
        <v>0</v>
      </c>
      <c r="E12" s="45">
        <v>5</v>
      </c>
      <c r="F12" s="45">
        <v>3</v>
      </c>
      <c r="G12" s="45">
        <f t="shared" ref="G12:G22" si="0">SUM(E12:F12)</f>
        <v>8</v>
      </c>
      <c r="H12" s="45">
        <f t="shared" ref="H12:H22" si="1">D12+G12</f>
        <v>8</v>
      </c>
      <c r="I12" s="45">
        <v>23</v>
      </c>
      <c r="J12" s="45">
        <f t="shared" ref="J12:J22" si="2">C12-H12</f>
        <v>23</v>
      </c>
      <c r="K12" s="45">
        <v>0</v>
      </c>
      <c r="L12" s="45">
        <v>0</v>
      </c>
    </row>
    <row r="13" spans="1:20" ht="17.149999999999999" customHeight="1" x14ac:dyDescent="0.3">
      <c r="A13" s="51">
        <v>3</v>
      </c>
      <c r="B13" s="52" t="s">
        <v>832</v>
      </c>
      <c r="C13" s="46">
        <v>30</v>
      </c>
      <c r="D13" s="45">
        <v>20</v>
      </c>
      <c r="E13" s="45">
        <v>2</v>
      </c>
      <c r="F13" s="45">
        <v>2</v>
      </c>
      <c r="G13" s="45">
        <f t="shared" si="0"/>
        <v>4</v>
      </c>
      <c r="H13" s="45">
        <f t="shared" si="1"/>
        <v>24</v>
      </c>
      <c r="I13" s="45">
        <v>6</v>
      </c>
      <c r="J13" s="45">
        <f t="shared" si="2"/>
        <v>6</v>
      </c>
      <c r="K13" s="45">
        <v>0</v>
      </c>
      <c r="L13" s="45">
        <v>0</v>
      </c>
    </row>
    <row r="14" spans="1:20" ht="17.149999999999999" customHeight="1" x14ac:dyDescent="0.3">
      <c r="A14" s="51">
        <v>4</v>
      </c>
      <c r="B14" s="52" t="s">
        <v>833</v>
      </c>
      <c r="C14" s="46">
        <v>31</v>
      </c>
      <c r="D14" s="45">
        <v>0</v>
      </c>
      <c r="E14" s="45">
        <v>4</v>
      </c>
      <c r="F14" s="45">
        <v>2</v>
      </c>
      <c r="G14" s="45">
        <f t="shared" si="0"/>
        <v>6</v>
      </c>
      <c r="H14" s="45">
        <f t="shared" si="1"/>
        <v>6</v>
      </c>
      <c r="I14" s="45">
        <v>25</v>
      </c>
      <c r="J14" s="45">
        <f t="shared" si="2"/>
        <v>25</v>
      </c>
      <c r="K14" s="45">
        <v>0</v>
      </c>
      <c r="L14" s="45">
        <v>0</v>
      </c>
    </row>
    <row r="15" spans="1:20" ht="17.149999999999999" customHeight="1" x14ac:dyDescent="0.3">
      <c r="A15" s="51">
        <v>5</v>
      </c>
      <c r="B15" s="52" t="s">
        <v>834</v>
      </c>
      <c r="C15" s="46">
        <v>31</v>
      </c>
      <c r="D15" s="45">
        <v>0</v>
      </c>
      <c r="E15" s="45">
        <v>5</v>
      </c>
      <c r="F15" s="45">
        <v>7</v>
      </c>
      <c r="G15" s="45">
        <f t="shared" si="0"/>
        <v>12</v>
      </c>
      <c r="H15" s="45">
        <f t="shared" si="1"/>
        <v>12</v>
      </c>
      <c r="I15" s="45">
        <v>19</v>
      </c>
      <c r="J15" s="45">
        <f t="shared" si="2"/>
        <v>19</v>
      </c>
      <c r="K15" s="45">
        <v>0</v>
      </c>
      <c r="L15" s="45">
        <v>0</v>
      </c>
    </row>
    <row r="16" spans="1:20" s="50" customFormat="1" ht="17.149999999999999" customHeight="1" x14ac:dyDescent="0.3">
      <c r="A16" s="51">
        <v>6</v>
      </c>
      <c r="B16" s="52" t="s">
        <v>835</v>
      </c>
      <c r="C16" s="51">
        <v>30</v>
      </c>
      <c r="D16" s="52">
        <v>0</v>
      </c>
      <c r="E16" s="52">
        <v>4</v>
      </c>
      <c r="F16" s="52">
        <v>3</v>
      </c>
      <c r="G16" s="45">
        <f t="shared" si="0"/>
        <v>7</v>
      </c>
      <c r="H16" s="45">
        <f t="shared" si="1"/>
        <v>7</v>
      </c>
      <c r="I16" s="52">
        <v>23</v>
      </c>
      <c r="J16" s="45">
        <f t="shared" si="2"/>
        <v>23</v>
      </c>
      <c r="K16" s="45">
        <v>0</v>
      </c>
      <c r="L16" s="45">
        <v>0</v>
      </c>
    </row>
    <row r="17" spans="1:12" s="50" customFormat="1" ht="17.149999999999999" customHeight="1" x14ac:dyDescent="0.3">
      <c r="A17" s="51">
        <v>7</v>
      </c>
      <c r="B17" s="52" t="s">
        <v>836</v>
      </c>
      <c r="C17" s="51">
        <v>31</v>
      </c>
      <c r="D17" s="52">
        <v>0</v>
      </c>
      <c r="E17" s="52">
        <v>4</v>
      </c>
      <c r="F17" s="52">
        <v>6</v>
      </c>
      <c r="G17" s="45">
        <f t="shared" si="0"/>
        <v>10</v>
      </c>
      <c r="H17" s="45">
        <f t="shared" si="1"/>
        <v>10</v>
      </c>
      <c r="I17" s="52">
        <v>21</v>
      </c>
      <c r="J17" s="45">
        <f t="shared" si="2"/>
        <v>21</v>
      </c>
      <c r="K17" s="45">
        <v>0</v>
      </c>
      <c r="L17" s="45">
        <v>0</v>
      </c>
    </row>
    <row r="18" spans="1:12" s="50" customFormat="1" ht="17.149999999999999" customHeight="1" x14ac:dyDescent="0.3">
      <c r="A18" s="51">
        <v>8</v>
      </c>
      <c r="B18" s="52" t="s">
        <v>837</v>
      </c>
      <c r="C18" s="51">
        <v>30</v>
      </c>
      <c r="D18" s="52">
        <v>6</v>
      </c>
      <c r="E18" s="52">
        <v>4</v>
      </c>
      <c r="F18" s="52">
        <v>2</v>
      </c>
      <c r="G18" s="45">
        <f t="shared" si="0"/>
        <v>6</v>
      </c>
      <c r="H18" s="45">
        <f t="shared" si="1"/>
        <v>12</v>
      </c>
      <c r="I18" s="52">
        <v>18</v>
      </c>
      <c r="J18" s="45">
        <f t="shared" si="2"/>
        <v>18</v>
      </c>
      <c r="K18" s="45">
        <v>0</v>
      </c>
      <c r="L18" s="45">
        <v>0</v>
      </c>
    </row>
    <row r="19" spans="1:12" s="50" customFormat="1" ht="17.149999999999999" customHeight="1" x14ac:dyDescent="0.3">
      <c r="A19" s="51">
        <v>9</v>
      </c>
      <c r="B19" s="52" t="s">
        <v>838</v>
      </c>
      <c r="C19" s="51">
        <v>31</v>
      </c>
      <c r="D19" s="52">
        <v>15</v>
      </c>
      <c r="E19" s="52">
        <v>2</v>
      </c>
      <c r="F19" s="52">
        <v>1</v>
      </c>
      <c r="G19" s="45">
        <f t="shared" si="0"/>
        <v>3</v>
      </c>
      <c r="H19" s="45">
        <f t="shared" si="1"/>
        <v>18</v>
      </c>
      <c r="I19" s="52">
        <v>13</v>
      </c>
      <c r="J19" s="45">
        <f t="shared" si="2"/>
        <v>13</v>
      </c>
      <c r="K19" s="45">
        <v>0</v>
      </c>
      <c r="L19" s="45">
        <v>0</v>
      </c>
    </row>
    <row r="20" spans="1:12" s="50" customFormat="1" ht="17.149999999999999" customHeight="1" x14ac:dyDescent="0.3">
      <c r="A20" s="51">
        <v>10</v>
      </c>
      <c r="B20" s="52" t="s">
        <v>839</v>
      </c>
      <c r="C20" s="51">
        <v>31</v>
      </c>
      <c r="D20" s="52">
        <v>13</v>
      </c>
      <c r="E20" s="52">
        <v>2</v>
      </c>
      <c r="F20" s="52">
        <v>3</v>
      </c>
      <c r="G20" s="45">
        <f t="shared" si="0"/>
        <v>5</v>
      </c>
      <c r="H20" s="45">
        <f t="shared" si="1"/>
        <v>18</v>
      </c>
      <c r="I20" s="52">
        <v>13</v>
      </c>
      <c r="J20" s="45">
        <f t="shared" si="2"/>
        <v>13</v>
      </c>
      <c r="K20" s="45">
        <v>0</v>
      </c>
      <c r="L20" s="45">
        <v>0</v>
      </c>
    </row>
    <row r="21" spans="1:12" s="50" customFormat="1" ht="17.149999999999999" customHeight="1" x14ac:dyDescent="0.3">
      <c r="A21" s="51">
        <v>11</v>
      </c>
      <c r="B21" s="52" t="s">
        <v>840</v>
      </c>
      <c r="C21" s="51">
        <v>28</v>
      </c>
      <c r="D21" s="52">
        <v>0</v>
      </c>
      <c r="E21" s="52">
        <v>4</v>
      </c>
      <c r="F21" s="52">
        <v>2</v>
      </c>
      <c r="G21" s="45">
        <f t="shared" si="0"/>
        <v>6</v>
      </c>
      <c r="H21" s="45">
        <f t="shared" si="1"/>
        <v>6</v>
      </c>
      <c r="I21" s="52">
        <v>22</v>
      </c>
      <c r="J21" s="45">
        <f t="shared" si="2"/>
        <v>22</v>
      </c>
      <c r="K21" s="45">
        <v>0</v>
      </c>
      <c r="L21" s="45">
        <v>0</v>
      </c>
    </row>
    <row r="22" spans="1:12" s="50" customFormat="1" ht="17.149999999999999" customHeight="1" x14ac:dyDescent="0.3">
      <c r="A22" s="51">
        <v>12</v>
      </c>
      <c r="B22" s="52" t="s">
        <v>841</v>
      </c>
      <c r="C22" s="51">
        <v>31</v>
      </c>
      <c r="D22" s="52">
        <v>0</v>
      </c>
      <c r="E22" s="52">
        <v>3</v>
      </c>
      <c r="F22" s="52">
        <v>6</v>
      </c>
      <c r="G22" s="45">
        <f t="shared" si="0"/>
        <v>9</v>
      </c>
      <c r="H22" s="45">
        <f t="shared" si="1"/>
        <v>9</v>
      </c>
      <c r="I22" s="52">
        <v>22</v>
      </c>
      <c r="J22" s="45">
        <f t="shared" si="2"/>
        <v>22</v>
      </c>
      <c r="K22" s="45">
        <v>0</v>
      </c>
      <c r="L22" s="45">
        <v>0</v>
      </c>
    </row>
    <row r="23" spans="1:12" s="50" customFormat="1" ht="17.149999999999999" customHeight="1" x14ac:dyDescent="0.3">
      <c r="A23" s="52"/>
      <c r="B23" s="53" t="s">
        <v>15</v>
      </c>
      <c r="C23" s="51">
        <f t="shared" ref="C23:J23" si="3">SUM(C11:C22)</f>
        <v>365</v>
      </c>
      <c r="D23" s="52">
        <f t="shared" si="3"/>
        <v>54</v>
      </c>
      <c r="E23" s="52">
        <f t="shared" si="3"/>
        <v>43</v>
      </c>
      <c r="F23" s="52">
        <f t="shared" si="3"/>
        <v>42</v>
      </c>
      <c r="G23" s="52">
        <f t="shared" si="3"/>
        <v>85</v>
      </c>
      <c r="H23" s="52">
        <f t="shared" si="3"/>
        <v>139</v>
      </c>
      <c r="I23" s="52">
        <f t="shared" si="3"/>
        <v>226</v>
      </c>
      <c r="J23" s="52">
        <f t="shared" si="3"/>
        <v>226</v>
      </c>
      <c r="K23" s="45">
        <v>0</v>
      </c>
      <c r="L23" s="45">
        <v>0</v>
      </c>
    </row>
    <row r="24" spans="1:12" s="50" customFormat="1" ht="11.25" customHeight="1" x14ac:dyDescent="0.25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12" x14ac:dyDescent="0.3">
      <c r="A25" s="47" t="s">
        <v>101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2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2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2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2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2" x14ac:dyDescent="0.3">
      <c r="A30" s="47" t="s">
        <v>11</v>
      </c>
      <c r="B30" s="47"/>
      <c r="C30" s="47"/>
      <c r="D30" s="47"/>
      <c r="E30" s="47"/>
      <c r="F30" s="47"/>
      <c r="G30" s="47"/>
      <c r="H30" s="47"/>
      <c r="I30" s="47"/>
      <c r="J30" s="389"/>
      <c r="K30" s="389"/>
    </row>
    <row r="31" spans="1:12" ht="15" customHeight="1" x14ac:dyDescent="0.3">
      <c r="A31" s="389"/>
      <c r="B31" s="389"/>
      <c r="C31" s="667" t="s">
        <v>895</v>
      </c>
      <c r="D31" s="667"/>
      <c r="E31" s="667"/>
      <c r="F31" s="389"/>
      <c r="G31" s="389"/>
      <c r="H31" s="389"/>
      <c r="I31" s="660" t="s">
        <v>956</v>
      </c>
      <c r="J31" s="660"/>
      <c r="K31" s="660"/>
      <c r="L31" s="660"/>
    </row>
    <row r="32" spans="1:12" ht="15" customHeight="1" x14ac:dyDescent="0.3">
      <c r="A32" s="389"/>
      <c r="B32" s="389"/>
      <c r="C32" s="667" t="s">
        <v>918</v>
      </c>
      <c r="D32" s="667"/>
      <c r="E32" s="667"/>
      <c r="F32" s="389"/>
      <c r="G32" s="389"/>
      <c r="H32" s="389"/>
      <c r="I32" s="660" t="s">
        <v>957</v>
      </c>
      <c r="J32" s="660"/>
      <c r="K32" s="660"/>
      <c r="L32" s="660"/>
    </row>
    <row r="33" spans="1:12" x14ac:dyDescent="0.3">
      <c r="A33" s="47"/>
      <c r="B33" s="47"/>
      <c r="C33" s="668" t="s">
        <v>896</v>
      </c>
      <c r="D33" s="668"/>
      <c r="E33" s="668"/>
      <c r="F33" s="47"/>
      <c r="G33" s="47"/>
      <c r="I33" s="660" t="s">
        <v>958</v>
      </c>
      <c r="J33" s="660"/>
      <c r="K33" s="660"/>
      <c r="L33" s="660"/>
    </row>
  </sheetData>
  <mergeCells count="22"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  <mergeCell ref="I31:L31"/>
    <mergeCell ref="I32:L32"/>
    <mergeCell ref="I33:L33"/>
    <mergeCell ref="C32:E32"/>
    <mergeCell ref="C33:E33"/>
    <mergeCell ref="C31:E31"/>
  </mergeCells>
  <phoneticPr fontId="0" type="noConversion"/>
  <printOptions horizontalCentered="1"/>
  <pageMargins left="0.70866141732283472" right="0.70866141732283472" top="0.97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S32"/>
  <sheetViews>
    <sheetView view="pageBreakPreview" zoomScaleSheetLayoutView="100" workbookViewId="0">
      <selection activeCell="H30" sqref="H30:K32"/>
    </sheetView>
  </sheetViews>
  <sheetFormatPr defaultColWidth="9.1796875" defaultRowHeight="14" x14ac:dyDescent="0.3"/>
  <cols>
    <col min="1" max="1" width="4.7265625" style="42" customWidth="1"/>
    <col min="2" max="2" width="14.7265625" style="42" customWidth="1"/>
    <col min="3" max="3" width="11.7265625" style="42" customWidth="1"/>
    <col min="4" max="4" width="12" style="42" customWidth="1"/>
    <col min="5" max="5" width="11.81640625" style="42" customWidth="1"/>
    <col min="6" max="6" width="18.81640625" style="42" customWidth="1"/>
    <col min="7" max="7" width="10.1796875" style="42" customWidth="1"/>
    <col min="8" max="8" width="14.7265625" style="42" customWidth="1"/>
    <col min="9" max="9" width="15.26953125" style="42" customWidth="1"/>
    <col min="10" max="10" width="14.7265625" style="42" customWidth="1"/>
    <col min="11" max="11" width="11.81640625" style="42" customWidth="1"/>
    <col min="12" max="16384" width="9.1796875" style="42"/>
  </cols>
  <sheetData>
    <row r="1" spans="1:19" ht="15" customHeight="1" x14ac:dyDescent="0.35">
      <c r="C1" s="656"/>
      <c r="D1" s="656"/>
      <c r="E1" s="656"/>
      <c r="F1" s="656"/>
      <c r="G1" s="656"/>
      <c r="H1" s="656"/>
      <c r="I1" s="157"/>
      <c r="J1" s="35" t="s">
        <v>529</v>
      </c>
    </row>
    <row r="2" spans="1:19" s="49" customFormat="1" ht="19.5" customHeight="1" x14ac:dyDescent="0.2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</row>
    <row r="3" spans="1:19" s="49" customFormat="1" ht="19.5" customHeight="1" x14ac:dyDescent="0.25">
      <c r="A3" s="1012" t="s">
        <v>740</v>
      </c>
      <c r="B3" s="1012"/>
      <c r="C3" s="1012"/>
      <c r="D3" s="1012"/>
      <c r="E3" s="1012"/>
      <c r="F3" s="1012"/>
      <c r="G3" s="1012"/>
      <c r="H3" s="1012"/>
      <c r="I3" s="1012"/>
      <c r="J3" s="1012"/>
    </row>
    <row r="4" spans="1:19" s="49" customFormat="1" ht="14.2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9" s="49" customFormat="1" ht="18" customHeight="1" x14ac:dyDescent="0.25">
      <c r="A5" s="947" t="s">
        <v>747</v>
      </c>
      <c r="B5" s="947"/>
      <c r="C5" s="947"/>
      <c r="D5" s="947"/>
      <c r="E5" s="947"/>
      <c r="F5" s="947"/>
      <c r="G5" s="947"/>
      <c r="H5" s="947"/>
      <c r="I5" s="947"/>
      <c r="J5" s="947"/>
    </row>
    <row r="6" spans="1:19" ht="15.5" x14ac:dyDescent="0.35">
      <c r="A6" s="695" t="s">
        <v>156</v>
      </c>
      <c r="B6" s="695"/>
      <c r="C6" s="127"/>
      <c r="D6" s="127"/>
      <c r="E6" s="127"/>
      <c r="F6" s="127"/>
      <c r="G6" s="127"/>
      <c r="H6" s="127"/>
      <c r="I6" s="155"/>
      <c r="J6" s="155"/>
    </row>
    <row r="7" spans="1:19" ht="29.25" customHeight="1" x14ac:dyDescent="0.3">
      <c r="A7" s="1015" t="s">
        <v>70</v>
      </c>
      <c r="B7" s="1015" t="s">
        <v>71</v>
      </c>
      <c r="C7" s="1015" t="s">
        <v>72</v>
      </c>
      <c r="D7" s="1015" t="s">
        <v>151</v>
      </c>
      <c r="E7" s="1015"/>
      <c r="F7" s="1015"/>
      <c r="G7" s="1015"/>
      <c r="H7" s="1015"/>
      <c r="I7" s="717" t="s">
        <v>231</v>
      </c>
      <c r="J7" s="1015" t="s">
        <v>73</v>
      </c>
      <c r="K7" s="1015" t="s">
        <v>219</v>
      </c>
    </row>
    <row r="8" spans="1:19" ht="34.15" customHeight="1" x14ac:dyDescent="0.3">
      <c r="A8" s="1015"/>
      <c r="B8" s="1015"/>
      <c r="C8" s="1015"/>
      <c r="D8" s="1015" t="s">
        <v>75</v>
      </c>
      <c r="E8" s="1015" t="s">
        <v>76</v>
      </c>
      <c r="F8" s="1015"/>
      <c r="G8" s="1015"/>
      <c r="H8" s="717" t="s">
        <v>77</v>
      </c>
      <c r="I8" s="1016"/>
      <c r="J8" s="1015"/>
      <c r="K8" s="1015"/>
      <c r="R8" s="48"/>
      <c r="S8" s="48"/>
    </row>
    <row r="9" spans="1:19" ht="33.75" customHeight="1" x14ac:dyDescent="0.3">
      <c r="A9" s="1015"/>
      <c r="B9" s="1015"/>
      <c r="C9" s="1015"/>
      <c r="D9" s="1015"/>
      <c r="E9" s="44" t="s">
        <v>78</v>
      </c>
      <c r="F9" s="44" t="s">
        <v>79</v>
      </c>
      <c r="G9" s="44" t="s">
        <v>15</v>
      </c>
      <c r="H9" s="718"/>
      <c r="I9" s="718"/>
      <c r="J9" s="1015"/>
      <c r="K9" s="1015"/>
    </row>
    <row r="10" spans="1:19" s="50" customFormat="1" ht="17.149999999999999" customHeight="1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</row>
    <row r="11" spans="1:19" ht="17.149999999999999" customHeight="1" x14ac:dyDescent="0.3">
      <c r="A11" s="51">
        <v>1</v>
      </c>
      <c r="B11" s="52" t="s">
        <v>830</v>
      </c>
      <c r="C11" s="46">
        <v>30</v>
      </c>
      <c r="D11" s="45">
        <v>0</v>
      </c>
      <c r="E11" s="45">
        <v>4</v>
      </c>
      <c r="F11" s="45">
        <v>5</v>
      </c>
      <c r="G11" s="45">
        <f>SUM(E11:F11)</f>
        <v>9</v>
      </c>
      <c r="H11" s="45">
        <f>D11+G11</f>
        <v>9</v>
      </c>
      <c r="I11" s="45">
        <v>21</v>
      </c>
      <c r="J11" s="45">
        <f>C11-H11</f>
        <v>21</v>
      </c>
      <c r="K11" s="45"/>
    </row>
    <row r="12" spans="1:19" ht="17.149999999999999" customHeight="1" x14ac:dyDescent="0.3">
      <c r="A12" s="51">
        <v>2</v>
      </c>
      <c r="B12" s="52" t="s">
        <v>831</v>
      </c>
      <c r="C12" s="46">
        <v>31</v>
      </c>
      <c r="D12" s="45">
        <v>0</v>
      </c>
      <c r="E12" s="45">
        <v>5</v>
      </c>
      <c r="F12" s="45">
        <v>3</v>
      </c>
      <c r="G12" s="45">
        <f t="shared" ref="G12:G22" si="0">SUM(E12:F12)</f>
        <v>8</v>
      </c>
      <c r="H12" s="45">
        <f t="shared" ref="H12:H22" si="1">D12+G12</f>
        <v>8</v>
      </c>
      <c r="I12" s="45">
        <v>23</v>
      </c>
      <c r="J12" s="45">
        <f t="shared" ref="J12:J22" si="2">C12-H12</f>
        <v>23</v>
      </c>
      <c r="K12" s="45"/>
    </row>
    <row r="13" spans="1:19" ht="17.149999999999999" customHeight="1" x14ac:dyDescent="0.3">
      <c r="A13" s="51">
        <v>3</v>
      </c>
      <c r="B13" s="52" t="s">
        <v>832</v>
      </c>
      <c r="C13" s="46">
        <v>30</v>
      </c>
      <c r="D13" s="45">
        <v>20</v>
      </c>
      <c r="E13" s="45">
        <v>2</v>
      </c>
      <c r="F13" s="45">
        <v>2</v>
      </c>
      <c r="G13" s="45">
        <f t="shared" si="0"/>
        <v>4</v>
      </c>
      <c r="H13" s="45">
        <f t="shared" si="1"/>
        <v>24</v>
      </c>
      <c r="I13" s="45">
        <v>6</v>
      </c>
      <c r="J13" s="45">
        <f t="shared" si="2"/>
        <v>6</v>
      </c>
      <c r="K13" s="52"/>
    </row>
    <row r="14" spans="1:19" ht="17.149999999999999" customHeight="1" x14ac:dyDescent="0.3">
      <c r="A14" s="51">
        <v>4</v>
      </c>
      <c r="B14" s="52" t="s">
        <v>833</v>
      </c>
      <c r="C14" s="46">
        <v>31</v>
      </c>
      <c r="D14" s="45">
        <v>0</v>
      </c>
      <c r="E14" s="45">
        <v>4</v>
      </c>
      <c r="F14" s="45">
        <v>2</v>
      </c>
      <c r="G14" s="45">
        <f t="shared" si="0"/>
        <v>6</v>
      </c>
      <c r="H14" s="45">
        <f t="shared" si="1"/>
        <v>6</v>
      </c>
      <c r="I14" s="45">
        <v>25</v>
      </c>
      <c r="J14" s="45">
        <f t="shared" si="2"/>
        <v>25</v>
      </c>
      <c r="K14" s="52"/>
    </row>
    <row r="15" spans="1:19" ht="17.149999999999999" customHeight="1" x14ac:dyDescent="0.3">
      <c r="A15" s="51">
        <v>5</v>
      </c>
      <c r="B15" s="52" t="s">
        <v>834</v>
      </c>
      <c r="C15" s="46">
        <v>31</v>
      </c>
      <c r="D15" s="45">
        <v>0</v>
      </c>
      <c r="E15" s="45">
        <v>5</v>
      </c>
      <c r="F15" s="45">
        <v>7</v>
      </c>
      <c r="G15" s="45">
        <f t="shared" si="0"/>
        <v>12</v>
      </c>
      <c r="H15" s="45">
        <f t="shared" si="1"/>
        <v>12</v>
      </c>
      <c r="I15" s="45">
        <v>19</v>
      </c>
      <c r="J15" s="45">
        <f t="shared" si="2"/>
        <v>19</v>
      </c>
      <c r="K15" s="52"/>
    </row>
    <row r="16" spans="1:19" s="50" customFormat="1" ht="17.149999999999999" customHeight="1" x14ac:dyDescent="0.3">
      <c r="A16" s="51">
        <v>6</v>
      </c>
      <c r="B16" s="52" t="s">
        <v>835</v>
      </c>
      <c r="C16" s="51">
        <v>30</v>
      </c>
      <c r="D16" s="52">
        <v>0</v>
      </c>
      <c r="E16" s="52">
        <v>4</v>
      </c>
      <c r="F16" s="52">
        <v>3</v>
      </c>
      <c r="G16" s="45">
        <f t="shared" si="0"/>
        <v>7</v>
      </c>
      <c r="H16" s="45">
        <f t="shared" si="1"/>
        <v>7</v>
      </c>
      <c r="I16" s="52">
        <v>23</v>
      </c>
      <c r="J16" s="45">
        <f t="shared" si="2"/>
        <v>23</v>
      </c>
      <c r="K16" s="52"/>
    </row>
    <row r="17" spans="1:11" s="50" customFormat="1" ht="17.149999999999999" customHeight="1" x14ac:dyDescent="0.3">
      <c r="A17" s="51">
        <v>7</v>
      </c>
      <c r="B17" s="52" t="s">
        <v>836</v>
      </c>
      <c r="C17" s="51">
        <v>31</v>
      </c>
      <c r="D17" s="52">
        <v>0</v>
      </c>
      <c r="E17" s="52">
        <v>4</v>
      </c>
      <c r="F17" s="52">
        <v>6</v>
      </c>
      <c r="G17" s="45">
        <f t="shared" si="0"/>
        <v>10</v>
      </c>
      <c r="H17" s="45">
        <f t="shared" si="1"/>
        <v>10</v>
      </c>
      <c r="I17" s="52">
        <v>21</v>
      </c>
      <c r="J17" s="45">
        <f t="shared" si="2"/>
        <v>21</v>
      </c>
      <c r="K17" s="52"/>
    </row>
    <row r="18" spans="1:11" s="50" customFormat="1" ht="17.149999999999999" customHeight="1" x14ac:dyDescent="0.3">
      <c r="A18" s="51">
        <v>8</v>
      </c>
      <c r="B18" s="52" t="s">
        <v>837</v>
      </c>
      <c r="C18" s="51">
        <v>30</v>
      </c>
      <c r="D18" s="52">
        <v>6</v>
      </c>
      <c r="E18" s="52">
        <v>4</v>
      </c>
      <c r="F18" s="52">
        <v>2</v>
      </c>
      <c r="G18" s="45">
        <f t="shared" si="0"/>
        <v>6</v>
      </c>
      <c r="H18" s="45">
        <f t="shared" si="1"/>
        <v>12</v>
      </c>
      <c r="I18" s="52">
        <v>18</v>
      </c>
      <c r="J18" s="45">
        <f t="shared" si="2"/>
        <v>18</v>
      </c>
      <c r="K18" s="52"/>
    </row>
    <row r="19" spans="1:11" s="50" customFormat="1" ht="17.149999999999999" customHeight="1" x14ac:dyDescent="0.3">
      <c r="A19" s="51">
        <v>9</v>
      </c>
      <c r="B19" s="52" t="s">
        <v>838</v>
      </c>
      <c r="C19" s="51">
        <v>31</v>
      </c>
      <c r="D19" s="52">
        <v>15</v>
      </c>
      <c r="E19" s="52">
        <v>2</v>
      </c>
      <c r="F19" s="52">
        <v>1</v>
      </c>
      <c r="G19" s="45">
        <f t="shared" si="0"/>
        <v>3</v>
      </c>
      <c r="H19" s="45">
        <f t="shared" si="1"/>
        <v>18</v>
      </c>
      <c r="I19" s="52">
        <v>13</v>
      </c>
      <c r="J19" s="45">
        <f t="shared" si="2"/>
        <v>13</v>
      </c>
      <c r="K19" s="52"/>
    </row>
    <row r="20" spans="1:11" s="50" customFormat="1" ht="17.149999999999999" customHeight="1" x14ac:dyDescent="0.3">
      <c r="A20" s="51">
        <v>10</v>
      </c>
      <c r="B20" s="52" t="s">
        <v>839</v>
      </c>
      <c r="C20" s="51">
        <v>31</v>
      </c>
      <c r="D20" s="52">
        <v>13</v>
      </c>
      <c r="E20" s="52">
        <v>2</v>
      </c>
      <c r="F20" s="52">
        <v>3</v>
      </c>
      <c r="G20" s="45">
        <f t="shared" si="0"/>
        <v>5</v>
      </c>
      <c r="H20" s="45">
        <f t="shared" si="1"/>
        <v>18</v>
      </c>
      <c r="I20" s="52">
        <v>13</v>
      </c>
      <c r="J20" s="45">
        <f t="shared" si="2"/>
        <v>13</v>
      </c>
      <c r="K20" s="52"/>
    </row>
    <row r="21" spans="1:11" s="50" customFormat="1" ht="17.149999999999999" customHeight="1" x14ac:dyDescent="0.3">
      <c r="A21" s="51">
        <v>11</v>
      </c>
      <c r="B21" s="52" t="s">
        <v>840</v>
      </c>
      <c r="C21" s="51">
        <v>28</v>
      </c>
      <c r="D21" s="52">
        <v>0</v>
      </c>
      <c r="E21" s="52">
        <v>4</v>
      </c>
      <c r="F21" s="52">
        <v>2</v>
      </c>
      <c r="G21" s="45">
        <f t="shared" si="0"/>
        <v>6</v>
      </c>
      <c r="H21" s="45">
        <f t="shared" si="1"/>
        <v>6</v>
      </c>
      <c r="I21" s="52">
        <v>22</v>
      </c>
      <c r="J21" s="45">
        <f t="shared" si="2"/>
        <v>22</v>
      </c>
      <c r="K21" s="52"/>
    </row>
    <row r="22" spans="1:11" s="50" customFormat="1" ht="17.149999999999999" customHeight="1" x14ac:dyDescent="0.3">
      <c r="A22" s="51">
        <v>12</v>
      </c>
      <c r="B22" s="52" t="s">
        <v>841</v>
      </c>
      <c r="C22" s="51">
        <v>31</v>
      </c>
      <c r="D22" s="52">
        <v>0</v>
      </c>
      <c r="E22" s="52">
        <v>3</v>
      </c>
      <c r="F22" s="52">
        <v>6</v>
      </c>
      <c r="G22" s="45">
        <f t="shared" si="0"/>
        <v>9</v>
      </c>
      <c r="H22" s="45">
        <f t="shared" si="1"/>
        <v>9</v>
      </c>
      <c r="I22" s="52">
        <v>22</v>
      </c>
      <c r="J22" s="45">
        <f t="shared" si="2"/>
        <v>22</v>
      </c>
      <c r="K22" s="52"/>
    </row>
    <row r="23" spans="1:11" s="50" customFormat="1" ht="17.149999999999999" customHeight="1" x14ac:dyDescent="0.25">
      <c r="A23" s="52"/>
      <c r="B23" s="53" t="s">
        <v>15</v>
      </c>
      <c r="C23" s="51">
        <f t="shared" ref="C23:J23" si="3">SUM(C11:C22)</f>
        <v>365</v>
      </c>
      <c r="D23" s="52">
        <f t="shared" si="3"/>
        <v>54</v>
      </c>
      <c r="E23" s="52">
        <f t="shared" si="3"/>
        <v>43</v>
      </c>
      <c r="F23" s="52">
        <f t="shared" si="3"/>
        <v>42</v>
      </c>
      <c r="G23" s="52">
        <f t="shared" si="3"/>
        <v>85</v>
      </c>
      <c r="H23" s="52">
        <f t="shared" si="3"/>
        <v>139</v>
      </c>
      <c r="I23" s="52">
        <f t="shared" si="3"/>
        <v>226</v>
      </c>
      <c r="J23" s="52">
        <f t="shared" si="3"/>
        <v>226</v>
      </c>
      <c r="K23" s="52"/>
    </row>
    <row r="24" spans="1:11" s="50" customFormat="1" ht="11.25" customHeight="1" x14ac:dyDescent="0.25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11" x14ac:dyDescent="0.3">
      <c r="A25" s="47" t="s">
        <v>101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1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1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1" x14ac:dyDescent="0.3">
      <c r="D28" s="42" t="s">
        <v>10</v>
      </c>
    </row>
    <row r="29" spans="1:11" x14ac:dyDescent="0.3">
      <c r="A29" s="47" t="s">
        <v>11</v>
      </c>
      <c r="B29" s="47"/>
      <c r="C29" s="47"/>
      <c r="D29" s="47"/>
      <c r="E29" s="47"/>
      <c r="F29" s="47"/>
      <c r="G29" s="47"/>
      <c r="H29" s="47"/>
      <c r="I29" s="47"/>
      <c r="J29" s="153"/>
    </row>
    <row r="30" spans="1:11" x14ac:dyDescent="0.3">
      <c r="A30" s="389"/>
      <c r="B30" s="389"/>
      <c r="C30" s="667" t="s">
        <v>895</v>
      </c>
      <c r="D30" s="667"/>
      <c r="E30" s="667"/>
      <c r="F30" s="389"/>
      <c r="G30" s="389"/>
      <c r="H30" s="660" t="s">
        <v>956</v>
      </c>
      <c r="I30" s="660"/>
      <c r="J30" s="660"/>
      <c r="K30" s="660"/>
    </row>
    <row r="31" spans="1:11" x14ac:dyDescent="0.3">
      <c r="A31" s="389"/>
      <c r="B31" s="389"/>
      <c r="C31" s="667" t="s">
        <v>918</v>
      </c>
      <c r="D31" s="667"/>
      <c r="E31" s="667"/>
      <c r="F31" s="389"/>
      <c r="G31" s="389"/>
      <c r="H31" s="660" t="s">
        <v>957</v>
      </c>
      <c r="I31" s="660"/>
      <c r="J31" s="660"/>
      <c r="K31" s="660"/>
    </row>
    <row r="32" spans="1:11" x14ac:dyDescent="0.3">
      <c r="A32" s="47"/>
      <c r="B32" s="47"/>
      <c r="C32" s="668" t="s">
        <v>896</v>
      </c>
      <c r="D32" s="668"/>
      <c r="E32" s="668"/>
      <c r="F32" s="47"/>
      <c r="G32" s="47"/>
      <c r="H32" s="660" t="s">
        <v>958</v>
      </c>
      <c r="I32" s="660"/>
      <c r="J32" s="660"/>
      <c r="K32" s="660"/>
    </row>
  </sheetData>
  <mergeCells count="21">
    <mergeCell ref="A7:A9"/>
    <mergeCell ref="B7:B9"/>
    <mergeCell ref="C7:C9"/>
    <mergeCell ref="D7:H7"/>
    <mergeCell ref="J7:J9"/>
    <mergeCell ref="D8:D9"/>
    <mergeCell ref="E8:G8"/>
    <mergeCell ref="I7:I9"/>
    <mergeCell ref="C1:H1"/>
    <mergeCell ref="A2:J2"/>
    <mergeCell ref="A3:J3"/>
    <mergeCell ref="A5:J5"/>
    <mergeCell ref="A6:B6"/>
    <mergeCell ref="C30:E30"/>
    <mergeCell ref="C31:E31"/>
    <mergeCell ref="C32:E32"/>
    <mergeCell ref="K7:K9"/>
    <mergeCell ref="H8:H9"/>
    <mergeCell ref="H30:K30"/>
    <mergeCell ref="H31:K31"/>
    <mergeCell ref="H32:K32"/>
  </mergeCells>
  <phoneticPr fontId="0" type="noConversion"/>
  <printOptions horizontalCentered="1"/>
  <pageMargins left="0.70866141732283472" right="0.70866141732283472" top="0.95" bottom="0" header="0.31496062992125984" footer="0.18"/>
  <pageSetup paperSize="9" scale="93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U41"/>
  <sheetViews>
    <sheetView view="pageBreakPreview" topLeftCell="A8" zoomScaleNormal="70" zoomScaleSheetLayoutView="100" workbookViewId="0">
      <selection activeCell="A16" sqref="A16:XFD16"/>
    </sheetView>
  </sheetViews>
  <sheetFormatPr defaultColWidth="9.1796875" defaultRowHeight="12.5" x14ac:dyDescent="0.25"/>
  <cols>
    <col min="1" max="1" width="5.54296875" style="280" customWidth="1"/>
    <col min="2" max="2" width="13.81640625" style="280" customWidth="1"/>
    <col min="3" max="3" width="10.26953125" style="280" customWidth="1"/>
    <col min="4" max="4" width="8.453125" style="280" customWidth="1"/>
    <col min="5" max="6" width="9.81640625" style="280" customWidth="1"/>
    <col min="7" max="7" width="10.81640625" style="280" customWidth="1"/>
    <col min="8" max="8" width="12.81640625" style="280" customWidth="1"/>
    <col min="9" max="10" width="8.7265625" style="262" customWidth="1"/>
    <col min="11" max="11" width="8" style="262" customWidth="1"/>
    <col min="12" max="14" width="8.1796875" style="262" customWidth="1"/>
    <col min="15" max="15" width="8.453125" style="262" customWidth="1"/>
    <col min="16" max="16" width="8.1796875" style="262" customWidth="1"/>
    <col min="17" max="18" width="8.81640625" style="262" customWidth="1"/>
    <col min="19" max="19" width="10.7265625" style="262" customWidth="1"/>
    <col min="20" max="20" width="14.1796875" style="262" customWidth="1"/>
    <col min="21" max="21" width="9.1796875" style="280"/>
    <col min="22" max="16384" width="9.1796875" style="262"/>
  </cols>
  <sheetData>
    <row r="1" spans="1:21" ht="12.75" customHeight="1" x14ac:dyDescent="0.35">
      <c r="G1" s="786"/>
      <c r="H1" s="786"/>
      <c r="I1" s="786"/>
      <c r="J1" s="280"/>
      <c r="K1" s="280"/>
      <c r="L1" s="280"/>
      <c r="M1" s="280"/>
      <c r="N1" s="280"/>
      <c r="O1" s="280"/>
      <c r="P1" s="280"/>
      <c r="Q1" s="1022" t="s">
        <v>530</v>
      </c>
      <c r="R1" s="1022"/>
      <c r="S1" s="1022"/>
      <c r="T1" s="1022"/>
    </row>
    <row r="2" spans="1:21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</row>
    <row r="3" spans="1:21" ht="18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</row>
    <row r="4" spans="1:21" ht="12.75" customHeight="1" x14ac:dyDescent="0.25">
      <c r="A4" s="1020" t="s">
        <v>748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</row>
    <row r="5" spans="1:21" s="263" customFormat="1" ht="7.5" customHeight="1" x14ac:dyDescent="0.35">
      <c r="A5" s="1020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327"/>
    </row>
    <row r="6" spans="1:21" x14ac:dyDescent="0.25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</row>
    <row r="7" spans="1:21" ht="13" x14ac:dyDescent="0.3">
      <c r="A7" s="791" t="s">
        <v>894</v>
      </c>
      <c r="B7" s="791"/>
      <c r="H7" s="281"/>
      <c r="I7" s="280"/>
      <c r="J7" s="280"/>
      <c r="K7" s="280"/>
      <c r="L7" s="826"/>
      <c r="M7" s="826"/>
      <c r="N7" s="826"/>
      <c r="O7" s="826"/>
      <c r="P7" s="826"/>
      <c r="Q7" s="826"/>
      <c r="R7" s="826"/>
      <c r="S7" s="826"/>
      <c r="T7" s="826"/>
    </row>
    <row r="8" spans="1:21" ht="24.75" customHeight="1" x14ac:dyDescent="0.3">
      <c r="A8" s="794" t="s">
        <v>2</v>
      </c>
      <c r="B8" s="794" t="s">
        <v>3</v>
      </c>
      <c r="C8" s="827" t="s">
        <v>483</v>
      </c>
      <c r="D8" s="828"/>
      <c r="E8" s="828"/>
      <c r="F8" s="828"/>
      <c r="G8" s="856"/>
      <c r="H8" s="853" t="s">
        <v>80</v>
      </c>
      <c r="I8" s="827" t="s">
        <v>81</v>
      </c>
      <c r="J8" s="828"/>
      <c r="K8" s="828"/>
      <c r="L8" s="856"/>
      <c r="M8" s="794" t="s">
        <v>647</v>
      </c>
      <c r="N8" s="794"/>
      <c r="O8" s="794"/>
      <c r="P8" s="794"/>
      <c r="Q8" s="794"/>
      <c r="R8" s="794"/>
      <c r="S8" s="1019" t="s">
        <v>703</v>
      </c>
      <c r="T8" s="1019"/>
    </row>
    <row r="9" spans="1:21" ht="44.5" customHeight="1" x14ac:dyDescent="0.25">
      <c r="A9" s="794"/>
      <c r="B9" s="794"/>
      <c r="C9" s="282" t="s">
        <v>5</v>
      </c>
      <c r="D9" s="282" t="s">
        <v>6</v>
      </c>
      <c r="E9" s="282" t="s">
        <v>351</v>
      </c>
      <c r="F9" s="283" t="s">
        <v>95</v>
      </c>
      <c r="G9" s="283" t="s">
        <v>220</v>
      </c>
      <c r="H9" s="1018"/>
      <c r="I9" s="319" t="s">
        <v>85</v>
      </c>
      <c r="J9" s="319" t="s">
        <v>17</v>
      </c>
      <c r="K9" s="319" t="s">
        <v>38</v>
      </c>
      <c r="L9" s="319" t="s">
        <v>682</v>
      </c>
      <c r="M9" s="325" t="s">
        <v>15</v>
      </c>
      <c r="N9" s="325" t="s">
        <v>648</v>
      </c>
      <c r="O9" s="325" t="s">
        <v>649</v>
      </c>
      <c r="P9" s="325" t="s">
        <v>650</v>
      </c>
      <c r="Q9" s="325" t="s">
        <v>651</v>
      </c>
      <c r="R9" s="325" t="s">
        <v>652</v>
      </c>
      <c r="S9" s="337" t="s">
        <v>708</v>
      </c>
      <c r="T9" s="337" t="s">
        <v>706</v>
      </c>
    </row>
    <row r="10" spans="1:21" s="264" customFormat="1" ht="13" x14ac:dyDescent="0.3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  <c r="Q10" s="332">
        <v>17</v>
      </c>
      <c r="R10" s="332">
        <v>18</v>
      </c>
      <c r="S10" s="332">
        <v>19</v>
      </c>
      <c r="T10" s="332">
        <v>20</v>
      </c>
      <c r="U10" s="289"/>
    </row>
    <row r="11" spans="1:21" x14ac:dyDescent="0.25">
      <c r="A11" s="8">
        <v>1</v>
      </c>
      <c r="B11" s="9" t="s">
        <v>897</v>
      </c>
      <c r="C11" s="24">
        <v>6905</v>
      </c>
      <c r="D11" s="17">
        <v>1255</v>
      </c>
      <c r="E11" s="284">
        <v>0</v>
      </c>
      <c r="F11" s="284">
        <v>0</v>
      </c>
      <c r="G11" s="284">
        <f>SUM(C11:F11)</f>
        <v>8160</v>
      </c>
      <c r="H11" s="481">
        <v>226</v>
      </c>
      <c r="I11" s="482">
        <f>J11+K11+L11</f>
        <v>184.416</v>
      </c>
      <c r="J11" s="482">
        <f>G11*H11*0.1/1000</f>
        <v>184.416</v>
      </c>
      <c r="K11" s="484">
        <v>0</v>
      </c>
      <c r="L11" s="4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237</v>
      </c>
      <c r="T11" s="462">
        <f>ROUND(I11*2370/100000,2)</f>
        <v>4.37</v>
      </c>
    </row>
    <row r="12" spans="1:21" x14ac:dyDescent="0.25">
      <c r="A12" s="8">
        <v>2</v>
      </c>
      <c r="B12" s="9" t="s">
        <v>898</v>
      </c>
      <c r="C12" s="24">
        <v>7828</v>
      </c>
      <c r="D12" s="17">
        <v>1689</v>
      </c>
      <c r="E12" s="284">
        <v>0</v>
      </c>
      <c r="F12" s="284">
        <v>0</v>
      </c>
      <c r="G12" s="284">
        <f t="shared" ref="G12:G26" si="0">SUM(C12:F12)</f>
        <v>9517</v>
      </c>
      <c r="H12" s="481">
        <v>226</v>
      </c>
      <c r="I12" s="482">
        <f t="shared" ref="I12:I26" si="1">J12+K12+L12</f>
        <v>215.08420000000001</v>
      </c>
      <c r="J12" s="482">
        <f t="shared" ref="J12:J26" si="2">G12*H12*0.1/1000</f>
        <v>215.08420000000001</v>
      </c>
      <c r="K12" s="484">
        <v>0</v>
      </c>
      <c r="L12" s="4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237</v>
      </c>
      <c r="T12" s="462">
        <f t="shared" ref="T12:T26" si="3">ROUND(I12*2370/100000,2)</f>
        <v>5.0999999999999996</v>
      </c>
    </row>
    <row r="13" spans="1:21" x14ac:dyDescent="0.25">
      <c r="A13" s="8">
        <v>3</v>
      </c>
      <c r="B13" s="9" t="s">
        <v>910</v>
      </c>
      <c r="C13" s="24">
        <v>3799</v>
      </c>
      <c r="D13" s="17">
        <v>511</v>
      </c>
      <c r="E13" s="284">
        <v>0</v>
      </c>
      <c r="F13" s="284">
        <v>0</v>
      </c>
      <c r="G13" s="284">
        <f t="shared" si="0"/>
        <v>4310</v>
      </c>
      <c r="H13" s="481">
        <v>226</v>
      </c>
      <c r="I13" s="482">
        <f t="shared" si="1"/>
        <v>97.406000000000006</v>
      </c>
      <c r="J13" s="482">
        <f t="shared" si="2"/>
        <v>97.406000000000006</v>
      </c>
      <c r="K13" s="484">
        <v>0</v>
      </c>
      <c r="L13" s="4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237</v>
      </c>
      <c r="T13" s="462">
        <f t="shared" si="3"/>
        <v>2.31</v>
      </c>
    </row>
    <row r="14" spans="1:21" x14ac:dyDescent="0.25">
      <c r="A14" s="8">
        <v>4</v>
      </c>
      <c r="B14" s="9" t="s">
        <v>899</v>
      </c>
      <c r="C14" s="24">
        <v>6656</v>
      </c>
      <c r="D14" s="17">
        <v>1352</v>
      </c>
      <c r="E14" s="284">
        <v>0</v>
      </c>
      <c r="F14" s="284">
        <v>0</v>
      </c>
      <c r="G14" s="284">
        <f t="shared" si="0"/>
        <v>8008</v>
      </c>
      <c r="H14" s="481">
        <v>226</v>
      </c>
      <c r="I14" s="482">
        <f t="shared" si="1"/>
        <v>180.98080000000002</v>
      </c>
      <c r="J14" s="482">
        <f t="shared" si="2"/>
        <v>180.98080000000002</v>
      </c>
      <c r="K14" s="484">
        <v>0</v>
      </c>
      <c r="L14" s="4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237</v>
      </c>
      <c r="T14" s="462">
        <f t="shared" si="3"/>
        <v>4.29</v>
      </c>
    </row>
    <row r="15" spans="1:21" x14ac:dyDescent="0.25">
      <c r="A15" s="8">
        <v>5</v>
      </c>
      <c r="B15" s="9" t="s">
        <v>900</v>
      </c>
      <c r="C15" s="24">
        <v>2908</v>
      </c>
      <c r="D15" s="17">
        <v>410</v>
      </c>
      <c r="E15" s="284">
        <v>0</v>
      </c>
      <c r="F15" s="284">
        <v>0</v>
      </c>
      <c r="G15" s="284">
        <f t="shared" si="0"/>
        <v>3318</v>
      </c>
      <c r="H15" s="481">
        <v>226</v>
      </c>
      <c r="I15" s="482">
        <f t="shared" si="1"/>
        <v>74.986800000000002</v>
      </c>
      <c r="J15" s="482">
        <f t="shared" si="2"/>
        <v>74.986800000000002</v>
      </c>
      <c r="K15" s="484">
        <v>0</v>
      </c>
      <c r="L15" s="4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237</v>
      </c>
      <c r="T15" s="462">
        <f t="shared" si="3"/>
        <v>1.78</v>
      </c>
    </row>
    <row r="16" spans="1:21" x14ac:dyDescent="0.25">
      <c r="A16" s="8">
        <v>6</v>
      </c>
      <c r="B16" s="9" t="s">
        <v>901</v>
      </c>
      <c r="C16" s="24">
        <v>6118</v>
      </c>
      <c r="D16" s="17">
        <v>1722</v>
      </c>
      <c r="E16" s="284">
        <v>0</v>
      </c>
      <c r="F16" s="284">
        <v>0</v>
      </c>
      <c r="G16" s="284">
        <f t="shared" si="0"/>
        <v>7840</v>
      </c>
      <c r="H16" s="481">
        <v>226</v>
      </c>
      <c r="I16" s="482">
        <f t="shared" si="1"/>
        <v>177.184</v>
      </c>
      <c r="J16" s="482">
        <f t="shared" si="2"/>
        <v>177.184</v>
      </c>
      <c r="K16" s="484">
        <v>0</v>
      </c>
      <c r="L16" s="4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237</v>
      </c>
      <c r="T16" s="462">
        <f t="shared" si="3"/>
        <v>4.2</v>
      </c>
    </row>
    <row r="17" spans="1:20" x14ac:dyDescent="0.25">
      <c r="A17" s="8">
        <v>7</v>
      </c>
      <c r="B17" s="9" t="s">
        <v>902</v>
      </c>
      <c r="C17" s="537">
        <v>7770</v>
      </c>
      <c r="D17" s="284">
        <v>932</v>
      </c>
      <c r="E17" s="284">
        <v>0</v>
      </c>
      <c r="F17" s="284">
        <v>0</v>
      </c>
      <c r="G17" s="284">
        <f t="shared" si="0"/>
        <v>8702</v>
      </c>
      <c r="H17" s="481">
        <v>226</v>
      </c>
      <c r="I17" s="482">
        <f t="shared" si="1"/>
        <v>196.6652</v>
      </c>
      <c r="J17" s="482">
        <f t="shared" si="2"/>
        <v>196.6652</v>
      </c>
      <c r="K17" s="484">
        <v>0</v>
      </c>
      <c r="L17" s="4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237</v>
      </c>
      <c r="T17" s="462">
        <f t="shared" si="3"/>
        <v>4.66</v>
      </c>
    </row>
    <row r="18" spans="1:20" x14ac:dyDescent="0.25">
      <c r="A18" s="8">
        <v>8</v>
      </c>
      <c r="B18" s="9" t="s">
        <v>903</v>
      </c>
      <c r="C18" s="537">
        <v>3058</v>
      </c>
      <c r="D18" s="284">
        <v>366</v>
      </c>
      <c r="E18" s="284">
        <v>0</v>
      </c>
      <c r="F18" s="284">
        <v>0</v>
      </c>
      <c r="G18" s="284">
        <f t="shared" si="0"/>
        <v>3424</v>
      </c>
      <c r="H18" s="481">
        <v>226</v>
      </c>
      <c r="I18" s="482">
        <f t="shared" si="1"/>
        <v>77.382400000000004</v>
      </c>
      <c r="J18" s="482">
        <f t="shared" si="2"/>
        <v>77.382400000000004</v>
      </c>
      <c r="K18" s="484">
        <v>0</v>
      </c>
      <c r="L18" s="4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237</v>
      </c>
      <c r="T18" s="462">
        <f t="shared" si="3"/>
        <v>1.83</v>
      </c>
    </row>
    <row r="19" spans="1:20" x14ac:dyDescent="0.25">
      <c r="A19" s="8">
        <v>9</v>
      </c>
      <c r="B19" s="9" t="s">
        <v>904</v>
      </c>
      <c r="C19" s="24">
        <v>12114</v>
      </c>
      <c r="D19" s="17">
        <v>656</v>
      </c>
      <c r="E19" s="284">
        <v>0</v>
      </c>
      <c r="F19" s="284">
        <v>0</v>
      </c>
      <c r="G19" s="284">
        <f t="shared" si="0"/>
        <v>12770</v>
      </c>
      <c r="H19" s="481">
        <v>226</v>
      </c>
      <c r="I19" s="482">
        <f t="shared" si="1"/>
        <v>288.60199999999998</v>
      </c>
      <c r="J19" s="482">
        <f t="shared" si="2"/>
        <v>288.60199999999998</v>
      </c>
      <c r="K19" s="484">
        <v>0</v>
      </c>
      <c r="L19" s="4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237</v>
      </c>
      <c r="T19" s="462">
        <f t="shared" si="3"/>
        <v>6.84</v>
      </c>
    </row>
    <row r="20" spans="1:20" x14ac:dyDescent="0.25">
      <c r="A20" s="8">
        <v>10</v>
      </c>
      <c r="B20" s="9" t="s">
        <v>905</v>
      </c>
      <c r="C20" s="24">
        <v>10944</v>
      </c>
      <c r="D20" s="17">
        <v>1923</v>
      </c>
      <c r="E20" s="284">
        <v>0</v>
      </c>
      <c r="F20" s="284">
        <v>0</v>
      </c>
      <c r="G20" s="284">
        <f t="shared" si="0"/>
        <v>12867</v>
      </c>
      <c r="H20" s="481">
        <v>226</v>
      </c>
      <c r="I20" s="482">
        <f t="shared" si="1"/>
        <v>290.79419999999999</v>
      </c>
      <c r="J20" s="482">
        <f t="shared" si="2"/>
        <v>290.79419999999999</v>
      </c>
      <c r="K20" s="484">
        <v>0</v>
      </c>
      <c r="L20" s="4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237</v>
      </c>
      <c r="T20" s="462">
        <f t="shared" si="3"/>
        <v>6.89</v>
      </c>
    </row>
    <row r="21" spans="1:20" x14ac:dyDescent="0.25">
      <c r="A21" s="8">
        <v>11</v>
      </c>
      <c r="B21" s="9" t="s">
        <v>906</v>
      </c>
      <c r="C21" s="24">
        <v>6946</v>
      </c>
      <c r="D21" s="17">
        <v>408</v>
      </c>
      <c r="E21" s="284">
        <v>0</v>
      </c>
      <c r="F21" s="284">
        <v>0</v>
      </c>
      <c r="G21" s="284">
        <f t="shared" si="0"/>
        <v>7354</v>
      </c>
      <c r="H21" s="481">
        <v>226</v>
      </c>
      <c r="I21" s="482">
        <f t="shared" si="1"/>
        <v>166.20040000000003</v>
      </c>
      <c r="J21" s="482">
        <f t="shared" si="2"/>
        <v>166.20040000000003</v>
      </c>
      <c r="K21" s="484">
        <v>0</v>
      </c>
      <c r="L21" s="4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237</v>
      </c>
      <c r="T21" s="462">
        <f t="shared" si="3"/>
        <v>3.94</v>
      </c>
    </row>
    <row r="22" spans="1:20" x14ac:dyDescent="0.25">
      <c r="A22" s="8">
        <v>12</v>
      </c>
      <c r="B22" s="9" t="s">
        <v>907</v>
      </c>
      <c r="C22" s="24">
        <v>3886</v>
      </c>
      <c r="D22" s="17">
        <v>409</v>
      </c>
      <c r="E22" s="284">
        <v>0</v>
      </c>
      <c r="F22" s="284">
        <v>0</v>
      </c>
      <c r="G22" s="284">
        <f t="shared" si="0"/>
        <v>4295</v>
      </c>
      <c r="H22" s="481">
        <v>226</v>
      </c>
      <c r="I22" s="482">
        <f t="shared" si="1"/>
        <v>97.066999999999993</v>
      </c>
      <c r="J22" s="482">
        <f t="shared" si="2"/>
        <v>97.066999999999993</v>
      </c>
      <c r="K22" s="484">
        <v>0</v>
      </c>
      <c r="L22" s="4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237</v>
      </c>
      <c r="T22" s="462">
        <f t="shared" si="3"/>
        <v>2.2999999999999998</v>
      </c>
    </row>
    <row r="23" spans="1:20" x14ac:dyDescent="0.25">
      <c r="A23" s="8">
        <v>13</v>
      </c>
      <c r="B23" s="9" t="s">
        <v>908</v>
      </c>
      <c r="C23" s="24">
        <v>10904</v>
      </c>
      <c r="D23" s="17">
        <v>2343</v>
      </c>
      <c r="E23" s="284">
        <v>0</v>
      </c>
      <c r="F23" s="284">
        <v>0</v>
      </c>
      <c r="G23" s="284">
        <f t="shared" si="0"/>
        <v>13247</v>
      </c>
      <c r="H23" s="481">
        <v>226</v>
      </c>
      <c r="I23" s="482">
        <f t="shared" si="1"/>
        <v>299.38220000000001</v>
      </c>
      <c r="J23" s="482">
        <f t="shared" si="2"/>
        <v>299.38220000000001</v>
      </c>
      <c r="K23" s="484">
        <v>0</v>
      </c>
      <c r="L23" s="4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237</v>
      </c>
      <c r="T23" s="462">
        <f t="shared" si="3"/>
        <v>7.1</v>
      </c>
    </row>
    <row r="24" spans="1:20" x14ac:dyDescent="0.25">
      <c r="A24" s="8">
        <v>14</v>
      </c>
      <c r="B24" s="9" t="s">
        <v>909</v>
      </c>
      <c r="C24" s="24">
        <v>2631</v>
      </c>
      <c r="D24" s="17">
        <v>819</v>
      </c>
      <c r="E24" s="284">
        <v>0</v>
      </c>
      <c r="F24" s="284">
        <v>0</v>
      </c>
      <c r="G24" s="284">
        <f t="shared" si="0"/>
        <v>3450</v>
      </c>
      <c r="H24" s="481">
        <v>226</v>
      </c>
      <c r="I24" s="482">
        <f t="shared" si="1"/>
        <v>77.97</v>
      </c>
      <c r="J24" s="482">
        <f t="shared" si="2"/>
        <v>77.97</v>
      </c>
      <c r="K24" s="484">
        <v>0</v>
      </c>
      <c r="L24" s="4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237</v>
      </c>
      <c r="T24" s="462">
        <f t="shared" si="3"/>
        <v>1.85</v>
      </c>
    </row>
    <row r="25" spans="1:20" x14ac:dyDescent="0.25">
      <c r="A25" s="8">
        <v>15</v>
      </c>
      <c r="B25" s="9" t="s">
        <v>911</v>
      </c>
      <c r="C25" s="24">
        <v>5219</v>
      </c>
      <c r="D25" s="17">
        <v>632</v>
      </c>
      <c r="E25" s="284">
        <v>0</v>
      </c>
      <c r="F25" s="284">
        <v>0</v>
      </c>
      <c r="G25" s="284">
        <f t="shared" si="0"/>
        <v>5851</v>
      </c>
      <c r="H25" s="481">
        <v>226</v>
      </c>
      <c r="I25" s="482">
        <f t="shared" si="1"/>
        <v>132.23260000000002</v>
      </c>
      <c r="J25" s="482">
        <f t="shared" si="2"/>
        <v>132.23260000000002</v>
      </c>
      <c r="K25" s="484">
        <v>0</v>
      </c>
      <c r="L25" s="4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237</v>
      </c>
      <c r="T25" s="462">
        <f t="shared" si="3"/>
        <v>3.13</v>
      </c>
    </row>
    <row r="26" spans="1:20" x14ac:dyDescent="0.25">
      <c r="A26" s="8">
        <v>16</v>
      </c>
      <c r="B26" s="9" t="s">
        <v>912</v>
      </c>
      <c r="C26" s="24">
        <v>2692</v>
      </c>
      <c r="D26" s="17">
        <v>439</v>
      </c>
      <c r="E26" s="284">
        <v>0</v>
      </c>
      <c r="F26" s="284">
        <v>0</v>
      </c>
      <c r="G26" s="284">
        <f t="shared" si="0"/>
        <v>3131</v>
      </c>
      <c r="H26" s="481">
        <v>226</v>
      </c>
      <c r="I26" s="482">
        <f t="shared" si="1"/>
        <v>70.760600000000011</v>
      </c>
      <c r="J26" s="482">
        <f t="shared" si="2"/>
        <v>70.760600000000011</v>
      </c>
      <c r="K26" s="484">
        <v>0</v>
      </c>
      <c r="L26" s="4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237</v>
      </c>
      <c r="T26" s="462">
        <f t="shared" si="3"/>
        <v>1.68</v>
      </c>
    </row>
    <row r="27" spans="1:20" ht="13" x14ac:dyDescent="0.3">
      <c r="A27" s="8"/>
      <c r="B27" s="9" t="s">
        <v>15</v>
      </c>
      <c r="C27" s="424">
        <f>SUM(C11:C26)</f>
        <v>100378</v>
      </c>
      <c r="D27" s="25">
        <f>SUM(D11:D26)</f>
        <v>15866</v>
      </c>
      <c r="E27" s="284">
        <v>0</v>
      </c>
      <c r="F27" s="284">
        <v>0</v>
      </c>
      <c r="G27" s="284">
        <f>SUM(G11:G26)</f>
        <v>116244</v>
      </c>
      <c r="H27" s="285"/>
      <c r="I27" s="482">
        <f>SUM(I11:I26)</f>
        <v>2627.1143999999995</v>
      </c>
      <c r="J27" s="482">
        <f>SUM(J11:J26)</f>
        <v>2627.1143999999995</v>
      </c>
      <c r="K27" s="484">
        <f>SUM(K11:K26)</f>
        <v>0</v>
      </c>
      <c r="L27" s="484">
        <f>SUM(L11:L26)</f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/>
      <c r="T27" s="462">
        <f>SUM(T11:T26)</f>
        <v>62.269999999999996</v>
      </c>
    </row>
    <row r="28" spans="1:20" x14ac:dyDescent="0.25">
      <c r="A28" s="286"/>
      <c r="B28" s="286"/>
      <c r="C28" s="286"/>
      <c r="D28" s="286"/>
      <c r="E28" s="286"/>
      <c r="F28" s="286"/>
      <c r="G28" s="286"/>
      <c r="H28" s="286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</row>
    <row r="29" spans="1:20" ht="13" x14ac:dyDescent="0.3">
      <c r="A29" s="287" t="s">
        <v>7</v>
      </c>
      <c r="B29" s="288"/>
      <c r="C29" s="288"/>
      <c r="D29" s="286"/>
      <c r="E29" s="286"/>
      <c r="F29" s="286"/>
      <c r="G29" s="286"/>
      <c r="H29" s="286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</row>
    <row r="30" spans="1:20" ht="13" x14ac:dyDescent="0.3">
      <c r="A30" s="289" t="s">
        <v>8</v>
      </c>
      <c r="B30" s="289"/>
      <c r="C30" s="289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</row>
    <row r="31" spans="1:20" ht="13" x14ac:dyDescent="0.3">
      <c r="A31" s="289" t="s">
        <v>9</v>
      </c>
      <c r="B31" s="289"/>
      <c r="C31" s="289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</row>
    <row r="32" spans="1:20" ht="13" x14ac:dyDescent="0.3">
      <c r="A32" s="289"/>
      <c r="B32" s="289"/>
      <c r="C32" s="289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</row>
    <row r="33" spans="1:20" ht="13" x14ac:dyDescent="0.3">
      <c r="A33" s="289"/>
      <c r="B33" s="289"/>
      <c r="C33" s="289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</row>
    <row r="34" spans="1:20" ht="13" x14ac:dyDescent="0.3">
      <c r="A34" s="289"/>
      <c r="B34" s="289"/>
      <c r="C34" s="289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</row>
    <row r="35" spans="1:20" ht="13" x14ac:dyDescent="0.3">
      <c r="A35" s="289"/>
      <c r="B35" s="289"/>
      <c r="C35" s="289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</row>
    <row r="36" spans="1:20" ht="16.5" customHeight="1" x14ac:dyDescent="0.3">
      <c r="A36" s="289" t="s">
        <v>11</v>
      </c>
      <c r="D36" s="667" t="s">
        <v>895</v>
      </c>
      <c r="E36" s="667"/>
      <c r="F36" s="667"/>
      <c r="G36" s="667"/>
      <c r="H36" s="289"/>
      <c r="I36" s="280"/>
      <c r="J36" s="289"/>
      <c r="K36" s="289"/>
      <c r="L36" s="289"/>
      <c r="M36" s="289"/>
      <c r="N36" s="289"/>
      <c r="O36" s="289"/>
      <c r="P36" s="660" t="s">
        <v>956</v>
      </c>
      <c r="Q36" s="660"/>
      <c r="R36" s="660"/>
      <c r="S36" s="660"/>
      <c r="T36" s="280"/>
    </row>
    <row r="37" spans="1:20" ht="12.75" customHeight="1" x14ac:dyDescent="0.3">
      <c r="D37" s="667" t="s">
        <v>918</v>
      </c>
      <c r="E37" s="667"/>
      <c r="F37" s="667"/>
      <c r="G37" s="667"/>
      <c r="I37" s="289"/>
      <c r="J37" s="388"/>
      <c r="K37" s="388"/>
      <c r="L37" s="388"/>
      <c r="M37" s="388"/>
      <c r="N37" s="388"/>
      <c r="O37" s="388"/>
      <c r="P37" s="660" t="s">
        <v>957</v>
      </c>
      <c r="Q37" s="660"/>
      <c r="R37" s="660"/>
      <c r="S37" s="660"/>
      <c r="T37" s="280"/>
    </row>
    <row r="38" spans="1:20" ht="12.75" customHeight="1" x14ac:dyDescent="0.3">
      <c r="D38" s="668" t="s">
        <v>896</v>
      </c>
      <c r="E38" s="668"/>
      <c r="F38" s="668"/>
      <c r="G38" s="668"/>
      <c r="I38" s="388"/>
      <c r="J38" s="388"/>
      <c r="K38" s="388"/>
      <c r="L38" s="388"/>
      <c r="M38" s="388"/>
      <c r="N38" s="388"/>
      <c r="O38" s="388"/>
      <c r="P38" s="660" t="s">
        <v>958</v>
      </c>
      <c r="Q38" s="660"/>
      <c r="R38" s="660"/>
      <c r="S38" s="660"/>
      <c r="T38" s="280"/>
    </row>
    <row r="39" spans="1:20" ht="13" x14ac:dyDescent="0.3">
      <c r="A39" s="289"/>
      <c r="B39" s="289"/>
      <c r="I39" s="280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</row>
    <row r="41" spans="1:20" x14ac:dyDescent="0.25">
      <c r="A41" s="1017"/>
      <c r="B41" s="1017"/>
      <c r="C41" s="1017"/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7"/>
      <c r="P41" s="1017"/>
      <c r="Q41" s="1017"/>
      <c r="R41" s="1017"/>
      <c r="S41" s="1017"/>
      <c r="T41" s="1017"/>
    </row>
  </sheetData>
  <mergeCells count="22">
    <mergeCell ref="A4:T5"/>
    <mergeCell ref="A2:T2"/>
    <mergeCell ref="A3:T3"/>
    <mergeCell ref="G1:I1"/>
    <mergeCell ref="A6:T6"/>
    <mergeCell ref="Q1:T1"/>
    <mergeCell ref="A41:T41"/>
    <mergeCell ref="L7:T7"/>
    <mergeCell ref="A8:A9"/>
    <mergeCell ref="B8:B9"/>
    <mergeCell ref="C8:G8"/>
    <mergeCell ref="A7:B7"/>
    <mergeCell ref="H8:H9"/>
    <mergeCell ref="I8:L8"/>
    <mergeCell ref="M8:R8"/>
    <mergeCell ref="S8:T8"/>
    <mergeCell ref="D36:G36"/>
    <mergeCell ref="D37:G37"/>
    <mergeCell ref="D38:G38"/>
    <mergeCell ref="P36:S36"/>
    <mergeCell ref="P37:S37"/>
    <mergeCell ref="P38:S38"/>
  </mergeCells>
  <phoneticPr fontId="0" type="noConversion"/>
  <printOptions horizontalCentered="1"/>
  <pageMargins left="0.70866141732283472" right="0.70866141732283472" top="0.97" bottom="0" header="0.31496062992125984" footer="0.31496062992125984"/>
  <pageSetup paperSize="9" scale="7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T39"/>
  <sheetViews>
    <sheetView view="pageBreakPreview" topLeftCell="B13" zoomScaleNormal="70" zoomScaleSheetLayoutView="100" workbookViewId="0">
      <selection activeCell="J33" sqref="J33"/>
    </sheetView>
  </sheetViews>
  <sheetFormatPr defaultColWidth="9.1796875" defaultRowHeight="12.5" x14ac:dyDescent="0.25"/>
  <cols>
    <col min="1" max="1" width="5.54296875" style="280" customWidth="1"/>
    <col min="2" max="2" width="14.7265625" style="280" customWidth="1"/>
    <col min="3" max="3" width="10.26953125" style="280" customWidth="1"/>
    <col min="4" max="4" width="8.453125" style="280" customWidth="1"/>
    <col min="5" max="6" width="9.81640625" style="280" customWidth="1"/>
    <col min="7" max="7" width="10.81640625" style="280" customWidth="1"/>
    <col min="8" max="8" width="12.81640625" style="280" customWidth="1"/>
    <col min="9" max="9" width="8.7265625" style="262" customWidth="1"/>
    <col min="10" max="10" width="9.26953125" style="262" customWidth="1"/>
    <col min="11" max="11" width="8" style="262" customWidth="1"/>
    <col min="12" max="14" width="8.1796875" style="262" customWidth="1"/>
    <col min="15" max="15" width="8.453125" style="262" customWidth="1"/>
    <col min="16" max="18" width="8.1796875" style="262" customWidth="1"/>
    <col min="19" max="19" width="10.453125" style="262" customWidth="1"/>
    <col min="20" max="20" width="12.54296875" style="262" customWidth="1"/>
    <col min="21" max="16384" width="9.1796875" style="262"/>
  </cols>
  <sheetData>
    <row r="1" spans="1:20" ht="12.75" customHeight="1" x14ac:dyDescent="0.35">
      <c r="G1" s="786"/>
      <c r="H1" s="786"/>
      <c r="I1" s="786"/>
      <c r="J1" s="280"/>
      <c r="K1" s="280"/>
      <c r="L1" s="280"/>
      <c r="M1" s="280"/>
      <c r="N1" s="280"/>
      <c r="O1" s="280"/>
      <c r="P1" s="280"/>
      <c r="Q1" s="280"/>
      <c r="R1" s="280"/>
      <c r="S1" s="1022" t="s">
        <v>531</v>
      </c>
      <c r="T1" s="1022"/>
    </row>
    <row r="2" spans="1:20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</row>
    <row r="3" spans="1:20" ht="18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</row>
    <row r="4" spans="1:20" ht="12.75" customHeight="1" x14ac:dyDescent="0.25">
      <c r="A4" s="1020" t="s">
        <v>749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</row>
    <row r="5" spans="1:20" s="263" customFormat="1" ht="7.5" customHeight="1" x14ac:dyDescent="0.35">
      <c r="A5" s="1020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</row>
    <row r="6" spans="1:20" x14ac:dyDescent="0.25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</row>
    <row r="7" spans="1:20" ht="13" x14ac:dyDescent="0.3">
      <c r="A7" s="791" t="s">
        <v>916</v>
      </c>
      <c r="B7" s="791"/>
      <c r="H7" s="306"/>
      <c r="I7" s="280"/>
      <c r="J7" s="280"/>
      <c r="K7" s="280"/>
      <c r="L7" s="826"/>
      <c r="M7" s="826"/>
      <c r="N7" s="826"/>
      <c r="O7" s="826"/>
      <c r="P7" s="826"/>
      <c r="Q7" s="826"/>
      <c r="R7" s="826"/>
      <c r="S7" s="826"/>
      <c r="T7" s="826"/>
    </row>
    <row r="8" spans="1:20" ht="42" customHeight="1" x14ac:dyDescent="0.25">
      <c r="A8" s="773" t="s">
        <v>2</v>
      </c>
      <c r="B8" s="773" t="s">
        <v>3</v>
      </c>
      <c r="C8" s="809" t="s">
        <v>483</v>
      </c>
      <c r="D8" s="810"/>
      <c r="E8" s="810"/>
      <c r="F8" s="810"/>
      <c r="G8" s="811"/>
      <c r="H8" s="847" t="s">
        <v>80</v>
      </c>
      <c r="I8" s="809" t="s">
        <v>81</v>
      </c>
      <c r="J8" s="810"/>
      <c r="K8" s="810"/>
      <c r="L8" s="811"/>
      <c r="M8" s="773" t="s">
        <v>647</v>
      </c>
      <c r="N8" s="773"/>
      <c r="O8" s="773"/>
      <c r="P8" s="773"/>
      <c r="Q8" s="773"/>
      <c r="R8" s="773"/>
      <c r="S8" s="773" t="s">
        <v>703</v>
      </c>
      <c r="T8" s="773"/>
    </row>
    <row r="9" spans="1:20" ht="43.5" customHeight="1" x14ac:dyDescent="0.25">
      <c r="A9" s="773"/>
      <c r="B9" s="773"/>
      <c r="C9" s="403" t="s">
        <v>5</v>
      </c>
      <c r="D9" s="403" t="s">
        <v>6</v>
      </c>
      <c r="E9" s="403" t="s">
        <v>351</v>
      </c>
      <c r="F9" s="406" t="s">
        <v>95</v>
      </c>
      <c r="G9" s="406" t="s">
        <v>220</v>
      </c>
      <c r="H9" s="1023"/>
      <c r="I9" s="403" t="s">
        <v>85</v>
      </c>
      <c r="J9" s="403" t="s">
        <v>17</v>
      </c>
      <c r="K9" s="403" t="s">
        <v>38</v>
      </c>
      <c r="L9" s="403" t="s">
        <v>682</v>
      </c>
      <c r="M9" s="403" t="s">
        <v>15</v>
      </c>
      <c r="N9" s="403" t="s">
        <v>648</v>
      </c>
      <c r="O9" s="403" t="s">
        <v>649</v>
      </c>
      <c r="P9" s="403" t="s">
        <v>650</v>
      </c>
      <c r="Q9" s="403" t="s">
        <v>651</v>
      </c>
      <c r="R9" s="403" t="s">
        <v>652</v>
      </c>
      <c r="S9" s="403" t="s">
        <v>708</v>
      </c>
      <c r="T9" s="403" t="s">
        <v>706</v>
      </c>
    </row>
    <row r="10" spans="1:20" s="333" customFormat="1" ht="13" x14ac:dyDescent="0.3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  <c r="Q10" s="332">
        <v>17</v>
      </c>
      <c r="R10" s="332">
        <v>18</v>
      </c>
      <c r="S10" s="332">
        <v>19</v>
      </c>
      <c r="T10" s="332">
        <v>20</v>
      </c>
    </row>
    <row r="11" spans="1:20" x14ac:dyDescent="0.25">
      <c r="A11" s="8">
        <v>1</v>
      </c>
      <c r="B11" s="9" t="s">
        <v>897</v>
      </c>
      <c r="C11" s="17">
        <v>3675</v>
      </c>
      <c r="D11" s="17">
        <v>775</v>
      </c>
      <c r="E11" s="284">
        <v>0</v>
      </c>
      <c r="F11" s="284">
        <v>0</v>
      </c>
      <c r="G11" s="284">
        <f>SUM(C11:F11)</f>
        <v>4450</v>
      </c>
      <c r="H11" s="481">
        <v>226</v>
      </c>
      <c r="I11" s="482">
        <f>J11+K11+L11</f>
        <v>150.85499999999999</v>
      </c>
      <c r="J11" s="482">
        <f>ROUND(G11*226*0.15/1000,3)</f>
        <v>150.85499999999999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237</v>
      </c>
      <c r="T11" s="483">
        <f>ROUND(I11*2370/100000,2)</f>
        <v>3.58</v>
      </c>
    </row>
    <row r="12" spans="1:20" x14ac:dyDescent="0.25">
      <c r="A12" s="8">
        <v>2</v>
      </c>
      <c r="B12" s="9" t="s">
        <v>898</v>
      </c>
      <c r="C12" s="17">
        <v>3508</v>
      </c>
      <c r="D12" s="17">
        <v>1334</v>
      </c>
      <c r="E12" s="284">
        <v>0</v>
      </c>
      <c r="F12" s="284">
        <v>0</v>
      </c>
      <c r="G12" s="284">
        <f t="shared" ref="G12:G26" si="0">SUM(C12:F12)</f>
        <v>4842</v>
      </c>
      <c r="H12" s="481">
        <v>226</v>
      </c>
      <c r="I12" s="482">
        <f t="shared" ref="I12:I26" si="1">J12+K12+L12</f>
        <v>164.14400000000001</v>
      </c>
      <c r="J12" s="482">
        <f t="shared" ref="J12:J26" si="2">ROUND(G12*226*0.15/1000,3)</f>
        <v>164.14400000000001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237</v>
      </c>
      <c r="T12" s="483">
        <f t="shared" ref="T12:T26" si="3">ROUND(I12*2370/100000,2)</f>
        <v>3.89</v>
      </c>
    </row>
    <row r="13" spans="1:20" x14ac:dyDescent="0.25">
      <c r="A13" s="8">
        <v>3</v>
      </c>
      <c r="B13" s="9" t="s">
        <v>910</v>
      </c>
      <c r="C13" s="17">
        <v>1325</v>
      </c>
      <c r="D13" s="17">
        <v>124</v>
      </c>
      <c r="E13" s="284">
        <v>0</v>
      </c>
      <c r="F13" s="284">
        <v>0</v>
      </c>
      <c r="G13" s="284">
        <f t="shared" si="0"/>
        <v>1449</v>
      </c>
      <c r="H13" s="481">
        <v>226</v>
      </c>
      <c r="I13" s="482">
        <f t="shared" si="1"/>
        <v>49.121000000000002</v>
      </c>
      <c r="J13" s="482">
        <f t="shared" si="2"/>
        <v>49.121000000000002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237</v>
      </c>
      <c r="T13" s="483">
        <f t="shared" si="3"/>
        <v>1.1599999999999999</v>
      </c>
    </row>
    <row r="14" spans="1:20" x14ac:dyDescent="0.25">
      <c r="A14" s="8">
        <v>4</v>
      </c>
      <c r="B14" s="9" t="s">
        <v>899</v>
      </c>
      <c r="C14" s="17">
        <v>3037</v>
      </c>
      <c r="D14" s="17">
        <v>714</v>
      </c>
      <c r="E14" s="284">
        <v>0</v>
      </c>
      <c r="F14" s="284">
        <v>0</v>
      </c>
      <c r="G14" s="284">
        <f t="shared" si="0"/>
        <v>3751</v>
      </c>
      <c r="H14" s="481">
        <v>226</v>
      </c>
      <c r="I14" s="482">
        <f t="shared" si="1"/>
        <v>127.15900000000001</v>
      </c>
      <c r="J14" s="482">
        <f t="shared" si="2"/>
        <v>127.15900000000001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237</v>
      </c>
      <c r="T14" s="483">
        <f t="shared" si="3"/>
        <v>3.01</v>
      </c>
    </row>
    <row r="15" spans="1:20" x14ac:dyDescent="0.25">
      <c r="A15" s="8">
        <v>5</v>
      </c>
      <c r="B15" s="9" t="s">
        <v>900</v>
      </c>
      <c r="C15" s="17">
        <v>1032</v>
      </c>
      <c r="D15" s="17">
        <v>767</v>
      </c>
      <c r="E15" s="284">
        <v>0</v>
      </c>
      <c r="F15" s="284">
        <v>0</v>
      </c>
      <c r="G15" s="284">
        <f t="shared" si="0"/>
        <v>1799</v>
      </c>
      <c r="H15" s="481">
        <v>226</v>
      </c>
      <c r="I15" s="482">
        <f t="shared" si="1"/>
        <v>60.985999999999997</v>
      </c>
      <c r="J15" s="482">
        <f t="shared" si="2"/>
        <v>60.985999999999997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237</v>
      </c>
      <c r="T15" s="483">
        <f t="shared" si="3"/>
        <v>1.45</v>
      </c>
    </row>
    <row r="16" spans="1:20" x14ac:dyDescent="0.25">
      <c r="A16" s="8">
        <v>6</v>
      </c>
      <c r="B16" s="9" t="s">
        <v>901</v>
      </c>
      <c r="C16" s="17">
        <v>2830</v>
      </c>
      <c r="D16" s="17">
        <v>496</v>
      </c>
      <c r="E16" s="284">
        <v>0</v>
      </c>
      <c r="F16" s="284">
        <v>0</v>
      </c>
      <c r="G16" s="284">
        <f t="shared" si="0"/>
        <v>3326</v>
      </c>
      <c r="H16" s="481">
        <v>226</v>
      </c>
      <c r="I16" s="482">
        <f t="shared" si="1"/>
        <v>112.751</v>
      </c>
      <c r="J16" s="482">
        <f t="shared" si="2"/>
        <v>112.751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237</v>
      </c>
      <c r="T16" s="483">
        <f t="shared" si="3"/>
        <v>2.67</v>
      </c>
    </row>
    <row r="17" spans="1:20" x14ac:dyDescent="0.25">
      <c r="A17" s="8">
        <v>7</v>
      </c>
      <c r="B17" s="9" t="s">
        <v>902</v>
      </c>
      <c r="C17" s="17">
        <v>2354</v>
      </c>
      <c r="D17" s="17">
        <v>19</v>
      </c>
      <c r="E17" s="284">
        <v>0</v>
      </c>
      <c r="F17" s="284">
        <v>0</v>
      </c>
      <c r="G17" s="284">
        <f t="shared" si="0"/>
        <v>2373</v>
      </c>
      <c r="H17" s="481">
        <v>226</v>
      </c>
      <c r="I17" s="482">
        <f t="shared" si="1"/>
        <v>80.444999999999993</v>
      </c>
      <c r="J17" s="482">
        <f t="shared" si="2"/>
        <v>80.444999999999993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237</v>
      </c>
      <c r="T17" s="483">
        <f t="shared" si="3"/>
        <v>1.91</v>
      </c>
    </row>
    <row r="18" spans="1:20" x14ac:dyDescent="0.25">
      <c r="A18" s="8">
        <v>8</v>
      </c>
      <c r="B18" s="9" t="s">
        <v>903</v>
      </c>
      <c r="C18" s="17">
        <v>415</v>
      </c>
      <c r="D18" s="17">
        <v>4</v>
      </c>
      <c r="E18" s="284">
        <v>0</v>
      </c>
      <c r="F18" s="284">
        <v>0</v>
      </c>
      <c r="G18" s="284">
        <f t="shared" si="0"/>
        <v>419</v>
      </c>
      <c r="H18" s="481">
        <v>226</v>
      </c>
      <c r="I18" s="482">
        <f t="shared" si="1"/>
        <v>14.204000000000001</v>
      </c>
      <c r="J18" s="482">
        <f t="shared" si="2"/>
        <v>14.204000000000001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237</v>
      </c>
      <c r="T18" s="483">
        <f t="shared" si="3"/>
        <v>0.34</v>
      </c>
    </row>
    <row r="19" spans="1:20" x14ac:dyDescent="0.25">
      <c r="A19" s="8">
        <v>9</v>
      </c>
      <c r="B19" s="9" t="s">
        <v>904</v>
      </c>
      <c r="C19" s="17">
        <v>1300</v>
      </c>
      <c r="D19" s="17">
        <v>158</v>
      </c>
      <c r="E19" s="284">
        <v>0</v>
      </c>
      <c r="F19" s="284">
        <v>0</v>
      </c>
      <c r="G19" s="284">
        <f t="shared" si="0"/>
        <v>1458</v>
      </c>
      <c r="H19" s="481">
        <v>226</v>
      </c>
      <c r="I19" s="482">
        <f t="shared" si="1"/>
        <v>49.426000000000002</v>
      </c>
      <c r="J19" s="482">
        <f t="shared" si="2"/>
        <v>49.426000000000002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237</v>
      </c>
      <c r="T19" s="483">
        <f t="shared" si="3"/>
        <v>1.17</v>
      </c>
    </row>
    <row r="20" spans="1:20" x14ac:dyDescent="0.25">
      <c r="A20" s="8">
        <v>10</v>
      </c>
      <c r="B20" s="9" t="s">
        <v>905</v>
      </c>
      <c r="C20" s="17">
        <v>2092</v>
      </c>
      <c r="D20" s="17">
        <v>334</v>
      </c>
      <c r="E20" s="284">
        <v>0</v>
      </c>
      <c r="F20" s="284">
        <v>0</v>
      </c>
      <c r="G20" s="284">
        <f t="shared" si="0"/>
        <v>2426</v>
      </c>
      <c r="H20" s="481">
        <v>226</v>
      </c>
      <c r="I20" s="482">
        <f t="shared" si="1"/>
        <v>82.241</v>
      </c>
      <c r="J20" s="482">
        <f t="shared" si="2"/>
        <v>82.241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237</v>
      </c>
      <c r="T20" s="483">
        <f t="shared" si="3"/>
        <v>1.95</v>
      </c>
    </row>
    <row r="21" spans="1:20" x14ac:dyDescent="0.25">
      <c r="A21" s="8">
        <v>11</v>
      </c>
      <c r="B21" s="9" t="s">
        <v>906</v>
      </c>
      <c r="C21" s="17">
        <v>1325</v>
      </c>
      <c r="D21" s="17">
        <v>0</v>
      </c>
      <c r="E21" s="284">
        <v>0</v>
      </c>
      <c r="F21" s="284">
        <v>0</v>
      </c>
      <c r="G21" s="284">
        <f t="shared" si="0"/>
        <v>1325</v>
      </c>
      <c r="H21" s="481">
        <v>226</v>
      </c>
      <c r="I21" s="482">
        <f t="shared" si="1"/>
        <v>44.917999999999999</v>
      </c>
      <c r="J21" s="482">
        <f t="shared" si="2"/>
        <v>44.917999999999999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237</v>
      </c>
      <c r="T21" s="483">
        <f t="shared" si="3"/>
        <v>1.06</v>
      </c>
    </row>
    <row r="22" spans="1:20" x14ac:dyDescent="0.25">
      <c r="A22" s="8">
        <v>12</v>
      </c>
      <c r="B22" s="9" t="s">
        <v>907</v>
      </c>
      <c r="C22" s="17">
        <v>585</v>
      </c>
      <c r="D22" s="17">
        <v>0</v>
      </c>
      <c r="E22" s="284">
        <v>0</v>
      </c>
      <c r="F22" s="284">
        <v>0</v>
      </c>
      <c r="G22" s="284">
        <f t="shared" si="0"/>
        <v>585</v>
      </c>
      <c r="H22" s="481">
        <v>226</v>
      </c>
      <c r="I22" s="482">
        <f t="shared" si="1"/>
        <v>19.832000000000001</v>
      </c>
      <c r="J22" s="482">
        <f t="shared" si="2"/>
        <v>19.832000000000001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237</v>
      </c>
      <c r="T22" s="483">
        <f t="shared" si="3"/>
        <v>0.47</v>
      </c>
    </row>
    <row r="23" spans="1:20" x14ac:dyDescent="0.25">
      <c r="A23" s="8">
        <v>13</v>
      </c>
      <c r="B23" s="9" t="s">
        <v>908</v>
      </c>
      <c r="C23" s="17">
        <v>2905</v>
      </c>
      <c r="D23" s="17">
        <v>613</v>
      </c>
      <c r="E23" s="284">
        <v>0</v>
      </c>
      <c r="F23" s="284">
        <v>0</v>
      </c>
      <c r="G23" s="284">
        <f t="shared" si="0"/>
        <v>3518</v>
      </c>
      <c r="H23" s="481">
        <v>226</v>
      </c>
      <c r="I23" s="482">
        <f t="shared" si="1"/>
        <v>119.26</v>
      </c>
      <c r="J23" s="482">
        <f t="shared" si="2"/>
        <v>119.26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237</v>
      </c>
      <c r="T23" s="483">
        <f t="shared" si="3"/>
        <v>2.83</v>
      </c>
    </row>
    <row r="24" spans="1:20" x14ac:dyDescent="0.25">
      <c r="A24" s="8">
        <v>14</v>
      </c>
      <c r="B24" s="9" t="s">
        <v>909</v>
      </c>
      <c r="C24" s="17">
        <v>535</v>
      </c>
      <c r="D24" s="17">
        <v>47</v>
      </c>
      <c r="E24" s="284">
        <v>0</v>
      </c>
      <c r="F24" s="284">
        <v>0</v>
      </c>
      <c r="G24" s="284">
        <f t="shared" si="0"/>
        <v>582</v>
      </c>
      <c r="H24" s="481">
        <v>226</v>
      </c>
      <c r="I24" s="482">
        <f t="shared" si="1"/>
        <v>19.73</v>
      </c>
      <c r="J24" s="482">
        <f t="shared" si="2"/>
        <v>19.73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237</v>
      </c>
      <c r="T24" s="483">
        <f t="shared" si="3"/>
        <v>0.47</v>
      </c>
    </row>
    <row r="25" spans="1:20" x14ac:dyDescent="0.25">
      <c r="A25" s="8">
        <v>15</v>
      </c>
      <c r="B25" s="9" t="s">
        <v>911</v>
      </c>
      <c r="C25" s="17">
        <v>525</v>
      </c>
      <c r="D25" s="17">
        <v>89</v>
      </c>
      <c r="E25" s="284">
        <v>0</v>
      </c>
      <c r="F25" s="284">
        <v>0</v>
      </c>
      <c r="G25" s="284">
        <f t="shared" si="0"/>
        <v>614</v>
      </c>
      <c r="H25" s="481">
        <v>226</v>
      </c>
      <c r="I25" s="482">
        <f t="shared" si="1"/>
        <v>20.815000000000001</v>
      </c>
      <c r="J25" s="482">
        <f t="shared" si="2"/>
        <v>20.815000000000001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237</v>
      </c>
      <c r="T25" s="483">
        <f t="shared" si="3"/>
        <v>0.49</v>
      </c>
    </row>
    <row r="26" spans="1:20" x14ac:dyDescent="0.25">
      <c r="A26" s="8">
        <v>16</v>
      </c>
      <c r="B26" s="9" t="s">
        <v>912</v>
      </c>
      <c r="C26" s="17">
        <v>312</v>
      </c>
      <c r="D26" s="17">
        <v>76</v>
      </c>
      <c r="E26" s="284">
        <v>0</v>
      </c>
      <c r="F26" s="284">
        <v>0</v>
      </c>
      <c r="G26" s="284">
        <f t="shared" si="0"/>
        <v>388</v>
      </c>
      <c r="H26" s="481">
        <v>226</v>
      </c>
      <c r="I26" s="482">
        <f t="shared" si="1"/>
        <v>13.153</v>
      </c>
      <c r="J26" s="482">
        <f t="shared" si="2"/>
        <v>13.153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237</v>
      </c>
      <c r="T26" s="483">
        <f t="shared" si="3"/>
        <v>0.31</v>
      </c>
    </row>
    <row r="27" spans="1:20" ht="13" x14ac:dyDescent="0.3">
      <c r="A27" s="8"/>
      <c r="B27" s="9" t="s">
        <v>15</v>
      </c>
      <c r="C27" s="25">
        <f>SUM(C11:C26)</f>
        <v>27755</v>
      </c>
      <c r="D27" s="25">
        <f>SUM(D11:D26)</f>
        <v>5550</v>
      </c>
      <c r="E27" s="284">
        <v>0</v>
      </c>
      <c r="F27" s="284">
        <v>0</v>
      </c>
      <c r="G27" s="284">
        <f>SUM(G11:G26)</f>
        <v>33305</v>
      </c>
      <c r="H27" s="307"/>
      <c r="I27" s="482">
        <f>SUM(I11:I26)</f>
        <v>1129.0400000000002</v>
      </c>
      <c r="J27" s="482">
        <f>SUM(J11:J26)</f>
        <v>1129.0400000000002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/>
      <c r="T27" s="483">
        <f>SUM(T11:T26)</f>
        <v>26.759999999999991</v>
      </c>
    </row>
    <row r="28" spans="1:20" x14ac:dyDescent="0.25">
      <c r="A28" s="286"/>
      <c r="B28" s="286"/>
      <c r="C28" s="286"/>
      <c r="D28" s="286"/>
      <c r="E28" s="286"/>
      <c r="F28" s="286"/>
      <c r="G28" s="286"/>
      <c r="H28" s="286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</row>
    <row r="29" spans="1:20" ht="13" x14ac:dyDescent="0.3">
      <c r="A29" s="287" t="s">
        <v>7</v>
      </c>
      <c r="B29" s="288"/>
      <c r="C29" s="288"/>
      <c r="D29" s="286"/>
      <c r="E29" s="286"/>
      <c r="F29" s="286"/>
      <c r="G29" s="286"/>
      <c r="H29" s="286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</row>
    <row r="30" spans="1:20" ht="13" x14ac:dyDescent="0.3">
      <c r="A30" s="289" t="s">
        <v>8</v>
      </c>
      <c r="B30" s="289"/>
      <c r="C30" s="289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</row>
    <row r="31" spans="1:20" ht="13" x14ac:dyDescent="0.3">
      <c r="A31" s="289" t="s">
        <v>9</v>
      </c>
      <c r="B31" s="289"/>
      <c r="C31" s="289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</row>
    <row r="32" spans="1:20" ht="13" x14ac:dyDescent="0.3">
      <c r="A32" s="289"/>
      <c r="B32" s="289"/>
      <c r="C32" s="289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</row>
    <row r="33" spans="1:20" ht="13" x14ac:dyDescent="0.3">
      <c r="A33" s="289"/>
      <c r="B33" s="289"/>
      <c r="C33" s="289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</row>
    <row r="34" spans="1:20" ht="12.75" customHeight="1" x14ac:dyDescent="0.3">
      <c r="A34" s="289" t="s">
        <v>11</v>
      </c>
      <c r="H34" s="289"/>
      <c r="I34" s="280"/>
      <c r="J34" s="289"/>
      <c r="K34" s="289"/>
      <c r="L34" s="289"/>
      <c r="M34" s="289"/>
      <c r="N34" s="289"/>
      <c r="O34" s="289"/>
      <c r="P34" s="289"/>
      <c r="Q34" s="280"/>
      <c r="R34" s="280"/>
      <c r="S34" s="280"/>
      <c r="T34" s="280"/>
    </row>
    <row r="35" spans="1:20" ht="12.75" customHeight="1" x14ac:dyDescent="0.3">
      <c r="C35" s="667" t="s">
        <v>895</v>
      </c>
      <c r="D35" s="667"/>
      <c r="E35" s="667"/>
      <c r="F35" s="667"/>
      <c r="I35" s="289"/>
      <c r="J35" s="388"/>
      <c r="K35" s="388"/>
      <c r="L35" s="388"/>
      <c r="M35" s="388"/>
      <c r="N35" s="388"/>
      <c r="O35" s="388"/>
      <c r="P35" s="660" t="s">
        <v>956</v>
      </c>
      <c r="Q35" s="660"/>
      <c r="R35" s="660"/>
      <c r="S35" s="660"/>
      <c r="T35" s="280"/>
    </row>
    <row r="36" spans="1:20" ht="12.75" customHeight="1" x14ac:dyDescent="0.3">
      <c r="C36" s="667" t="s">
        <v>918</v>
      </c>
      <c r="D36" s="667"/>
      <c r="E36" s="667"/>
      <c r="F36" s="667"/>
      <c r="I36" s="388"/>
      <c r="J36" s="388"/>
      <c r="K36" s="388"/>
      <c r="L36" s="388"/>
      <c r="M36" s="388"/>
      <c r="N36" s="388"/>
      <c r="O36" s="388"/>
      <c r="P36" s="660" t="s">
        <v>957</v>
      </c>
      <c r="Q36" s="660"/>
      <c r="R36" s="660"/>
      <c r="S36" s="660"/>
      <c r="T36" s="280"/>
    </row>
    <row r="37" spans="1:20" ht="13" x14ac:dyDescent="0.3">
      <c r="A37" s="289"/>
      <c r="B37" s="289"/>
      <c r="C37" s="668" t="s">
        <v>896</v>
      </c>
      <c r="D37" s="668"/>
      <c r="E37" s="668"/>
      <c r="F37" s="668"/>
      <c r="I37" s="280"/>
      <c r="J37" s="289"/>
      <c r="K37" s="289"/>
      <c r="L37" s="289"/>
      <c r="M37" s="289"/>
      <c r="N37" s="289"/>
      <c r="O37" s="289"/>
      <c r="P37" s="660" t="s">
        <v>958</v>
      </c>
      <c r="Q37" s="660"/>
      <c r="R37" s="660"/>
      <c r="S37" s="660"/>
      <c r="T37" s="289"/>
    </row>
    <row r="39" spans="1:20" x14ac:dyDescent="0.25">
      <c r="A39" s="1017"/>
      <c r="B39" s="1017"/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  <c r="O39" s="1017"/>
      <c r="P39" s="1017"/>
      <c r="Q39" s="1017"/>
      <c r="R39" s="1017"/>
      <c r="S39" s="1017"/>
      <c r="T39" s="1017"/>
    </row>
  </sheetData>
  <mergeCells count="22"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  <mergeCell ref="A39:T39"/>
    <mergeCell ref="C35:F35"/>
    <mergeCell ref="C36:F36"/>
    <mergeCell ref="C37:F37"/>
    <mergeCell ref="P35:S35"/>
    <mergeCell ref="P36:S36"/>
    <mergeCell ref="P37:S37"/>
  </mergeCells>
  <printOptions horizontalCentered="1"/>
  <pageMargins left="0.70866141732283472" right="0.70866141732283472" top="0.86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3"/>
  <sheetViews>
    <sheetView view="pageBreakPreview" topLeftCell="C3" zoomScale="80" zoomScaleNormal="70" zoomScaleSheetLayoutView="80" workbookViewId="0">
      <selection activeCell="K27" sqref="K27"/>
    </sheetView>
  </sheetViews>
  <sheetFormatPr defaultColWidth="9.1796875" defaultRowHeight="12.5" x14ac:dyDescent="0.25"/>
  <cols>
    <col min="1" max="1" width="7.26953125" style="189" customWidth="1"/>
    <col min="2" max="2" width="26.81640625" style="189" customWidth="1"/>
    <col min="3" max="3" width="9" style="189" customWidth="1"/>
    <col min="4" max="4" width="8.7265625" style="189" customWidth="1"/>
    <col min="5" max="5" width="8.81640625" style="189" customWidth="1"/>
    <col min="6" max="6" width="16" style="189" customWidth="1"/>
    <col min="7" max="7" width="9" style="189" customWidth="1"/>
    <col min="8" max="8" width="8.1796875" style="189" customWidth="1"/>
    <col min="9" max="9" width="10.7265625" style="189" customWidth="1"/>
    <col min="10" max="10" width="12.453125" style="189" customWidth="1"/>
    <col min="11" max="13" width="9.1796875" style="189"/>
    <col min="14" max="14" width="12.54296875" style="189" customWidth="1"/>
    <col min="15" max="18" width="9.1796875" style="189"/>
    <col min="19" max="21" width="8.81640625" style="189" customWidth="1"/>
    <col min="22" max="22" width="11.453125" style="189" bestFit="1" customWidth="1"/>
    <col min="23" max="16384" width="9.1796875" style="189"/>
  </cols>
  <sheetData>
    <row r="1" spans="1:24" ht="15.5" x14ac:dyDescent="0.35">
      <c r="V1" s="190" t="s">
        <v>537</v>
      </c>
    </row>
    <row r="2" spans="1:24" ht="15.5" x14ac:dyDescent="0.35">
      <c r="G2" s="121" t="s">
        <v>0</v>
      </c>
      <c r="H2" s="121"/>
      <c r="I2" s="121"/>
      <c r="O2" s="81"/>
      <c r="P2" s="81"/>
      <c r="Q2" s="81"/>
      <c r="R2" s="81"/>
    </row>
    <row r="3" spans="1:24" ht="20" x14ac:dyDescent="0.4">
      <c r="C3" s="756" t="s">
        <v>740</v>
      </c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8" x14ac:dyDescent="0.4"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4" ht="15.5" x14ac:dyDescent="0.35">
      <c r="B5" s="757" t="s">
        <v>791</v>
      </c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82"/>
      <c r="U5" s="758" t="s">
        <v>242</v>
      </c>
      <c r="V5" s="759"/>
    </row>
    <row r="6" spans="1:24" ht="15.5" x14ac:dyDescent="0.35">
      <c r="K6" s="81"/>
      <c r="L6" s="81"/>
      <c r="M6" s="81"/>
      <c r="N6" s="81"/>
      <c r="O6" s="81"/>
      <c r="P6" s="81"/>
      <c r="Q6" s="81"/>
      <c r="R6" s="81"/>
    </row>
    <row r="7" spans="1:24" ht="13" x14ac:dyDescent="0.3">
      <c r="A7" s="760" t="s">
        <v>894</v>
      </c>
      <c r="B7" s="760"/>
      <c r="O7" s="761" t="s">
        <v>976</v>
      </c>
      <c r="P7" s="761"/>
      <c r="Q7" s="761"/>
      <c r="R7" s="761"/>
      <c r="S7" s="761"/>
      <c r="T7" s="761"/>
      <c r="U7" s="761"/>
      <c r="V7" s="761"/>
    </row>
    <row r="8" spans="1:24" ht="35.25" customHeight="1" x14ac:dyDescent="0.25">
      <c r="A8" s="739" t="s">
        <v>2</v>
      </c>
      <c r="B8" s="739" t="s">
        <v>140</v>
      </c>
      <c r="C8" s="740" t="s">
        <v>141</v>
      </c>
      <c r="D8" s="740"/>
      <c r="E8" s="740"/>
      <c r="F8" s="740" t="s">
        <v>142</v>
      </c>
      <c r="G8" s="739" t="s">
        <v>171</v>
      </c>
      <c r="H8" s="739"/>
      <c r="I8" s="739"/>
      <c r="J8" s="739"/>
      <c r="K8" s="739"/>
      <c r="L8" s="739"/>
      <c r="M8" s="739"/>
      <c r="N8" s="739"/>
      <c r="O8" s="739" t="s">
        <v>172</v>
      </c>
      <c r="P8" s="739"/>
      <c r="Q8" s="739"/>
      <c r="R8" s="739"/>
      <c r="S8" s="739"/>
      <c r="T8" s="739"/>
      <c r="U8" s="739"/>
      <c r="V8" s="739"/>
    </row>
    <row r="9" spans="1:24" ht="14" x14ac:dyDescent="0.25">
      <c r="A9" s="739"/>
      <c r="B9" s="739"/>
      <c r="C9" s="740" t="s">
        <v>243</v>
      </c>
      <c r="D9" s="740" t="s">
        <v>39</v>
      </c>
      <c r="E9" s="740" t="s">
        <v>40</v>
      </c>
      <c r="F9" s="740"/>
      <c r="G9" s="739" t="s">
        <v>173</v>
      </c>
      <c r="H9" s="739"/>
      <c r="I9" s="739"/>
      <c r="J9" s="739"/>
      <c r="K9" s="739" t="s">
        <v>158</v>
      </c>
      <c r="L9" s="739"/>
      <c r="M9" s="739"/>
      <c r="N9" s="739"/>
      <c r="O9" s="739" t="s">
        <v>143</v>
      </c>
      <c r="P9" s="739"/>
      <c r="Q9" s="739"/>
      <c r="R9" s="739"/>
      <c r="S9" s="739" t="s">
        <v>157</v>
      </c>
      <c r="T9" s="739"/>
      <c r="U9" s="739"/>
      <c r="V9" s="739"/>
    </row>
    <row r="10" spans="1:24" x14ac:dyDescent="0.25">
      <c r="A10" s="739"/>
      <c r="B10" s="739"/>
      <c r="C10" s="740"/>
      <c r="D10" s="740"/>
      <c r="E10" s="740"/>
      <c r="F10" s="740"/>
      <c r="G10" s="741" t="s">
        <v>144</v>
      </c>
      <c r="H10" s="742"/>
      <c r="I10" s="743"/>
      <c r="J10" s="747" t="s">
        <v>145</v>
      </c>
      <c r="K10" s="750" t="s">
        <v>144</v>
      </c>
      <c r="L10" s="751"/>
      <c r="M10" s="752"/>
      <c r="N10" s="747" t="s">
        <v>145</v>
      </c>
      <c r="O10" s="750" t="s">
        <v>144</v>
      </c>
      <c r="P10" s="751"/>
      <c r="Q10" s="752"/>
      <c r="R10" s="747" t="s">
        <v>145</v>
      </c>
      <c r="S10" s="750" t="s">
        <v>144</v>
      </c>
      <c r="T10" s="751"/>
      <c r="U10" s="752"/>
      <c r="V10" s="747" t="s">
        <v>145</v>
      </c>
    </row>
    <row r="11" spans="1:24" ht="15" customHeight="1" x14ac:dyDescent="0.25">
      <c r="A11" s="739"/>
      <c r="B11" s="739"/>
      <c r="C11" s="740"/>
      <c r="D11" s="740"/>
      <c r="E11" s="740"/>
      <c r="F11" s="740"/>
      <c r="G11" s="744"/>
      <c r="H11" s="745"/>
      <c r="I11" s="746"/>
      <c r="J11" s="748"/>
      <c r="K11" s="753"/>
      <c r="L11" s="754"/>
      <c r="M11" s="755"/>
      <c r="N11" s="748"/>
      <c r="O11" s="753"/>
      <c r="P11" s="754"/>
      <c r="Q11" s="755"/>
      <c r="R11" s="748"/>
      <c r="S11" s="753"/>
      <c r="T11" s="754"/>
      <c r="U11" s="755"/>
      <c r="V11" s="748"/>
    </row>
    <row r="12" spans="1:24" ht="14" x14ac:dyDescent="0.25">
      <c r="A12" s="739"/>
      <c r="B12" s="739"/>
      <c r="C12" s="740"/>
      <c r="D12" s="740"/>
      <c r="E12" s="740"/>
      <c r="F12" s="740"/>
      <c r="G12" s="193" t="s">
        <v>243</v>
      </c>
      <c r="H12" s="193" t="s">
        <v>39</v>
      </c>
      <c r="I12" s="194" t="s">
        <v>40</v>
      </c>
      <c r="J12" s="749"/>
      <c r="K12" s="192" t="s">
        <v>243</v>
      </c>
      <c r="L12" s="192" t="s">
        <v>39</v>
      </c>
      <c r="M12" s="192" t="s">
        <v>40</v>
      </c>
      <c r="N12" s="749"/>
      <c r="O12" s="192" t="s">
        <v>243</v>
      </c>
      <c r="P12" s="192" t="s">
        <v>39</v>
      </c>
      <c r="Q12" s="192" t="s">
        <v>40</v>
      </c>
      <c r="R12" s="749"/>
      <c r="S12" s="192" t="s">
        <v>243</v>
      </c>
      <c r="T12" s="192" t="s">
        <v>39</v>
      </c>
      <c r="U12" s="192" t="s">
        <v>40</v>
      </c>
      <c r="V12" s="749"/>
    </row>
    <row r="13" spans="1:24" ht="14" x14ac:dyDescent="0.25">
      <c r="A13" s="192">
        <v>1</v>
      </c>
      <c r="B13" s="192">
        <v>2</v>
      </c>
      <c r="C13" s="192">
        <v>3</v>
      </c>
      <c r="D13" s="192">
        <v>4</v>
      </c>
      <c r="E13" s="192">
        <v>5</v>
      </c>
      <c r="F13" s="192">
        <v>6</v>
      </c>
      <c r="G13" s="192">
        <v>7</v>
      </c>
      <c r="H13" s="192">
        <v>8</v>
      </c>
      <c r="I13" s="192">
        <v>9</v>
      </c>
      <c r="J13" s="192">
        <v>10</v>
      </c>
      <c r="K13" s="192">
        <v>11</v>
      </c>
      <c r="L13" s="192">
        <v>12</v>
      </c>
      <c r="M13" s="192">
        <v>13</v>
      </c>
      <c r="N13" s="192">
        <v>14</v>
      </c>
      <c r="O13" s="192">
        <v>15</v>
      </c>
      <c r="P13" s="192">
        <v>16</v>
      </c>
      <c r="Q13" s="192">
        <v>17</v>
      </c>
      <c r="R13" s="192">
        <v>18</v>
      </c>
      <c r="S13" s="192">
        <v>19</v>
      </c>
      <c r="T13" s="192">
        <v>20</v>
      </c>
      <c r="U13" s="192">
        <v>21</v>
      </c>
      <c r="V13" s="192">
        <v>22</v>
      </c>
    </row>
    <row r="14" spans="1:24" ht="15.5" x14ac:dyDescent="0.25">
      <c r="A14" s="730" t="s">
        <v>203</v>
      </c>
      <c r="B14" s="731"/>
      <c r="C14" s="192"/>
      <c r="D14" s="192"/>
      <c r="E14" s="192"/>
      <c r="F14" s="192"/>
      <c r="G14" s="192"/>
      <c r="H14" s="531"/>
      <c r="I14" s="531"/>
      <c r="J14" s="531"/>
      <c r="K14" s="531"/>
      <c r="L14" s="531"/>
      <c r="M14" s="531"/>
      <c r="N14" s="531"/>
      <c r="O14" s="531"/>
      <c r="P14" s="531"/>
      <c r="Q14" s="192"/>
      <c r="R14" s="192"/>
      <c r="S14" s="192"/>
      <c r="T14" s="192"/>
      <c r="U14" s="192"/>
      <c r="V14" s="192"/>
    </row>
    <row r="15" spans="1:24" ht="14" x14ac:dyDescent="0.25">
      <c r="A15" s="192">
        <v>1</v>
      </c>
      <c r="B15" s="195" t="s">
        <v>202</v>
      </c>
      <c r="C15" s="420">
        <v>273.63</v>
      </c>
      <c r="D15" s="196">
        <v>23.22</v>
      </c>
      <c r="E15" s="420">
        <v>215.85</v>
      </c>
      <c r="F15" s="421">
        <v>43470</v>
      </c>
      <c r="G15" s="733">
        <v>907.69</v>
      </c>
      <c r="H15" s="735">
        <v>69.819999999999993</v>
      </c>
      <c r="I15" s="735">
        <v>768.04</v>
      </c>
      <c r="J15" s="737">
        <v>43890</v>
      </c>
      <c r="K15" s="735">
        <v>907.69</v>
      </c>
      <c r="L15" s="735">
        <v>69.819999999999993</v>
      </c>
      <c r="M15" s="735">
        <v>768.04</v>
      </c>
      <c r="N15" s="737">
        <v>43895</v>
      </c>
      <c r="O15" s="556"/>
      <c r="P15" s="556"/>
      <c r="Q15" s="556"/>
      <c r="R15" s="556"/>
      <c r="S15" s="735">
        <v>907.69</v>
      </c>
      <c r="T15" s="735">
        <v>69.819999999999993</v>
      </c>
      <c r="U15" s="735">
        <v>768.04</v>
      </c>
      <c r="V15" s="762">
        <v>43943</v>
      </c>
    </row>
    <row r="16" spans="1:24" ht="14" x14ac:dyDescent="0.25">
      <c r="A16" s="192">
        <v>2</v>
      </c>
      <c r="B16" s="195" t="s">
        <v>146</v>
      </c>
      <c r="C16" s="420">
        <v>372.42</v>
      </c>
      <c r="D16" s="420">
        <v>31.61</v>
      </c>
      <c r="E16" s="420">
        <v>293.77999999999997</v>
      </c>
      <c r="F16" s="196" t="s">
        <v>928</v>
      </c>
      <c r="G16" s="734"/>
      <c r="H16" s="736"/>
      <c r="I16" s="736"/>
      <c r="J16" s="738"/>
      <c r="K16" s="736"/>
      <c r="L16" s="736"/>
      <c r="M16" s="736"/>
      <c r="N16" s="738"/>
      <c r="O16" s="556"/>
      <c r="P16" s="556"/>
      <c r="Q16" s="557"/>
      <c r="R16" s="557"/>
      <c r="S16" s="736"/>
      <c r="T16" s="736"/>
      <c r="U16" s="736"/>
      <c r="V16" s="763"/>
    </row>
    <row r="17" spans="1:22" ht="14" x14ac:dyDescent="0.25">
      <c r="A17" s="192">
        <v>3</v>
      </c>
      <c r="B17" s="195" t="s">
        <v>147</v>
      </c>
      <c r="C17" s="529">
        <v>937.31</v>
      </c>
      <c r="D17" s="530">
        <v>44.48</v>
      </c>
      <c r="E17" s="529">
        <v>0</v>
      </c>
      <c r="F17" s="530" t="s">
        <v>929</v>
      </c>
      <c r="G17" s="196"/>
      <c r="H17" s="530"/>
      <c r="I17" s="530"/>
      <c r="J17" s="530"/>
      <c r="K17" s="530"/>
      <c r="L17" s="530"/>
      <c r="M17" s="530"/>
      <c r="N17" s="530"/>
      <c r="O17" s="530"/>
      <c r="P17" s="530"/>
      <c r="Q17" s="196"/>
      <c r="R17" s="196"/>
      <c r="S17" s="196"/>
      <c r="T17" s="196"/>
      <c r="U17" s="196"/>
      <c r="V17" s="196"/>
    </row>
    <row r="18" spans="1:22" ht="15.5" x14ac:dyDescent="0.25">
      <c r="A18" s="730" t="s">
        <v>204</v>
      </c>
      <c r="B18" s="731"/>
      <c r="C18" s="196"/>
      <c r="D18" s="196"/>
      <c r="E18" s="196"/>
      <c r="F18" s="196"/>
      <c r="G18" s="196"/>
      <c r="H18" s="530"/>
      <c r="I18" s="530"/>
      <c r="J18" s="530"/>
      <c r="K18" s="530"/>
      <c r="L18" s="530"/>
      <c r="M18" s="530"/>
      <c r="N18" s="530"/>
      <c r="O18" s="530"/>
      <c r="P18" s="530"/>
      <c r="Q18" s="196"/>
      <c r="R18" s="196"/>
      <c r="S18" s="196"/>
      <c r="T18" s="196"/>
      <c r="U18" s="196"/>
      <c r="V18" s="196"/>
    </row>
    <row r="19" spans="1:22" ht="14" x14ac:dyDescent="0.25">
      <c r="A19" s="192">
        <v>4</v>
      </c>
      <c r="B19" s="195" t="s">
        <v>193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</row>
    <row r="20" spans="1:22" ht="14" x14ac:dyDescent="0.25">
      <c r="A20" s="192">
        <v>5</v>
      </c>
      <c r="B20" s="195" t="s">
        <v>125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1:22" ht="14" x14ac:dyDescent="0.25">
      <c r="A21" s="346">
        <v>6</v>
      </c>
      <c r="B21" s="165" t="s">
        <v>845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</row>
    <row r="24" spans="1:22" ht="14" x14ac:dyDescent="0.3">
      <c r="A24" s="732" t="s">
        <v>159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</row>
    <row r="25" spans="1:22" ht="14" x14ac:dyDescent="0.3">
      <c r="A25" s="561"/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</row>
    <row r="26" spans="1:22" ht="14" x14ac:dyDescent="0.3">
      <c r="A26" s="561"/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</row>
    <row r="27" spans="1:22" ht="14" x14ac:dyDescent="0.3">
      <c r="A27" s="561"/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</row>
    <row r="28" spans="1:22" ht="14" x14ac:dyDescent="0.3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</row>
    <row r="29" spans="1:22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22" ht="15.5" x14ac:dyDescent="0.35">
      <c r="A30" s="91" t="s">
        <v>11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ht="15.5" x14ac:dyDescent="0.3">
      <c r="A31" s="130"/>
      <c r="B31" s="130"/>
      <c r="C31" s="130"/>
      <c r="D31" s="358"/>
      <c r="E31" s="667" t="s">
        <v>895</v>
      </c>
      <c r="F31" s="667"/>
      <c r="G31" s="667"/>
      <c r="H31" s="367"/>
      <c r="I31" s="130"/>
      <c r="J31" s="130"/>
      <c r="K31" s="130"/>
      <c r="L31" s="130"/>
      <c r="M31" s="130"/>
      <c r="N31" s="130"/>
      <c r="O31" s="130"/>
      <c r="P31" s="130"/>
      <c r="Q31" s="660" t="s">
        <v>956</v>
      </c>
      <c r="R31" s="660"/>
      <c r="S31" s="660"/>
      <c r="T31" s="660"/>
      <c r="V31" s="130"/>
    </row>
    <row r="32" spans="1:22" ht="15.5" x14ac:dyDescent="0.3">
      <c r="A32" s="130"/>
      <c r="B32" s="130"/>
      <c r="C32" s="130"/>
      <c r="D32" s="667" t="s">
        <v>918</v>
      </c>
      <c r="E32" s="667"/>
      <c r="F32" s="667"/>
      <c r="G32" s="667"/>
      <c r="H32" s="667"/>
      <c r="I32" s="130"/>
      <c r="J32" s="130"/>
      <c r="K32" s="130"/>
      <c r="L32" s="130"/>
      <c r="M32" s="130"/>
      <c r="N32" s="130"/>
      <c r="O32" s="130"/>
      <c r="P32" s="130"/>
      <c r="Q32" s="660" t="s">
        <v>957</v>
      </c>
      <c r="R32" s="660"/>
      <c r="S32" s="660"/>
      <c r="T32" s="660"/>
      <c r="V32" s="130"/>
    </row>
    <row r="33" spans="1:24" ht="13" x14ac:dyDescent="0.3">
      <c r="A33" s="80"/>
      <c r="B33" s="80"/>
      <c r="C33" s="80"/>
      <c r="D33" s="668" t="s">
        <v>896</v>
      </c>
      <c r="E33" s="668"/>
      <c r="F33" s="668"/>
      <c r="G33" s="668"/>
      <c r="H33" s="668"/>
      <c r="I33" s="80"/>
      <c r="J33" s="80"/>
      <c r="K33" s="80"/>
      <c r="L33" s="80"/>
      <c r="M33" s="80"/>
      <c r="Q33" s="660" t="s">
        <v>958</v>
      </c>
      <c r="R33" s="660"/>
      <c r="S33" s="660"/>
      <c r="T33" s="660"/>
      <c r="V33" s="378"/>
      <c r="W33" s="378"/>
      <c r="X33" s="378"/>
    </row>
  </sheetData>
  <mergeCells count="47">
    <mergeCell ref="N15:N16"/>
    <mergeCell ref="S15:S16"/>
    <mergeCell ref="T15:T16"/>
    <mergeCell ref="U15:U16"/>
    <mergeCell ref="V15:V16"/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D33:H33"/>
    <mergeCell ref="A14:B14"/>
    <mergeCell ref="A18:B18"/>
    <mergeCell ref="A24:V24"/>
    <mergeCell ref="E31:G31"/>
    <mergeCell ref="D32:H32"/>
    <mergeCell ref="Q31:T31"/>
    <mergeCell ref="Q32:T32"/>
    <mergeCell ref="Q33:T33"/>
    <mergeCell ref="G15:G16"/>
    <mergeCell ref="H15:H16"/>
    <mergeCell ref="I15:I16"/>
    <mergeCell ref="J15:J16"/>
    <mergeCell ref="K15:K16"/>
    <mergeCell ref="L15:L16"/>
    <mergeCell ref="M15:M16"/>
  </mergeCells>
  <printOptions horizontalCentered="1"/>
  <pageMargins left="0.70866141732283472" right="0.70866141732283472" top="1.18" bottom="0" header="0.31496062992125984" footer="0.31496062992125984"/>
  <pageSetup paperSize="9" scale="57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39"/>
  <sheetViews>
    <sheetView view="pageBreakPreview" zoomScaleNormal="70" zoomScaleSheetLayoutView="100" workbookViewId="0">
      <selection activeCell="K19" sqref="K19"/>
    </sheetView>
  </sheetViews>
  <sheetFormatPr defaultColWidth="9.1796875" defaultRowHeight="12.5" x14ac:dyDescent="0.25"/>
  <cols>
    <col min="1" max="1" width="5.54296875" style="280" customWidth="1"/>
    <col min="2" max="2" width="14.7265625" style="280" customWidth="1"/>
    <col min="3" max="3" width="10.26953125" style="280" customWidth="1"/>
    <col min="4" max="4" width="12.81640625" style="280" customWidth="1"/>
    <col min="5" max="5" width="8.7265625" style="262" customWidth="1"/>
    <col min="6" max="7" width="8" style="262" customWidth="1"/>
    <col min="8" max="10" width="8.1796875" style="262" customWidth="1"/>
    <col min="11" max="11" width="8.453125" style="262" customWidth="1"/>
    <col min="12" max="12" width="8.1796875" style="262" customWidth="1"/>
    <col min="13" max="13" width="8.81640625" style="262" customWidth="1"/>
    <col min="14" max="14" width="8.1796875" style="262" customWidth="1"/>
    <col min="15" max="15" width="9.1796875" style="280"/>
    <col min="16" max="16" width="12.453125" style="280" customWidth="1"/>
    <col min="17" max="16384" width="9.1796875" style="262"/>
  </cols>
  <sheetData>
    <row r="1" spans="1:16" ht="12.75" customHeight="1" x14ac:dyDescent="0.35">
      <c r="D1" s="786"/>
      <c r="E1" s="786"/>
      <c r="F1" s="280"/>
      <c r="G1" s="280"/>
      <c r="H1" s="280"/>
      <c r="I1" s="280"/>
      <c r="J1" s="280"/>
      <c r="K1" s="280"/>
      <c r="L1" s="280"/>
      <c r="M1" s="1022" t="s">
        <v>532</v>
      </c>
      <c r="N1" s="1022"/>
    </row>
    <row r="2" spans="1:16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</row>
    <row r="3" spans="1:16" ht="18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</row>
    <row r="4" spans="1:16" ht="12.75" customHeight="1" x14ac:dyDescent="0.25">
      <c r="A4" s="1020" t="s">
        <v>750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</row>
    <row r="5" spans="1:16" s="263" customFormat="1" ht="7.5" customHeight="1" x14ac:dyDescent="0.35">
      <c r="A5" s="1020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327"/>
      <c r="P5" s="327"/>
    </row>
    <row r="6" spans="1:16" x14ac:dyDescent="0.25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</row>
    <row r="7" spans="1:16" ht="13" x14ac:dyDescent="0.3">
      <c r="A7" s="791" t="s">
        <v>916</v>
      </c>
      <c r="B7" s="791"/>
      <c r="D7" s="306"/>
      <c r="E7" s="280"/>
      <c r="F7" s="280"/>
      <c r="G7" s="280"/>
      <c r="H7" s="826"/>
      <c r="I7" s="826"/>
      <c r="J7" s="826"/>
      <c r="K7" s="826"/>
      <c r="L7" s="826"/>
      <c r="M7" s="826"/>
      <c r="N7" s="826"/>
    </row>
    <row r="8" spans="1:16" ht="39" customHeight="1" x14ac:dyDescent="0.3">
      <c r="A8" s="794" t="s">
        <v>2</v>
      </c>
      <c r="B8" s="794" t="s">
        <v>3</v>
      </c>
      <c r="C8" s="792" t="s">
        <v>483</v>
      </c>
      <c r="D8" s="853" t="s">
        <v>80</v>
      </c>
      <c r="E8" s="827" t="s">
        <v>81</v>
      </c>
      <c r="F8" s="828"/>
      <c r="G8" s="828"/>
      <c r="H8" s="856"/>
      <c r="I8" s="794" t="s">
        <v>647</v>
      </c>
      <c r="J8" s="794"/>
      <c r="K8" s="794"/>
      <c r="L8" s="794"/>
      <c r="M8" s="794"/>
      <c r="N8" s="794"/>
      <c r="O8" s="1019" t="s">
        <v>703</v>
      </c>
      <c r="P8" s="1019"/>
    </row>
    <row r="9" spans="1:16" ht="44.5" customHeight="1" x14ac:dyDescent="0.25">
      <c r="A9" s="794"/>
      <c r="B9" s="794"/>
      <c r="C9" s="793"/>
      <c r="D9" s="1018"/>
      <c r="E9" s="319" t="s">
        <v>85</v>
      </c>
      <c r="F9" s="319" t="s">
        <v>17</v>
      </c>
      <c r="G9" s="319" t="s">
        <v>38</v>
      </c>
      <c r="H9" s="319" t="s">
        <v>682</v>
      </c>
      <c r="I9" s="325" t="s">
        <v>15</v>
      </c>
      <c r="J9" s="325" t="s">
        <v>648</v>
      </c>
      <c r="K9" s="325" t="s">
        <v>649</v>
      </c>
      <c r="L9" s="325" t="s">
        <v>650</v>
      </c>
      <c r="M9" s="325" t="s">
        <v>651</v>
      </c>
      <c r="N9" s="325" t="s">
        <v>652</v>
      </c>
      <c r="O9" s="337" t="s">
        <v>708</v>
      </c>
      <c r="P9" s="337" t="s">
        <v>706</v>
      </c>
    </row>
    <row r="10" spans="1:16" s="333" customFormat="1" ht="13" x14ac:dyDescent="0.3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x14ac:dyDescent="0.25">
      <c r="A11" s="8">
        <v>1</v>
      </c>
      <c r="B11" s="9" t="s">
        <v>897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</row>
    <row r="12" spans="1:16" x14ac:dyDescent="0.25">
      <c r="A12" s="8">
        <v>2</v>
      </c>
      <c r="B12" s="9" t="s">
        <v>898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</row>
    <row r="13" spans="1:16" x14ac:dyDescent="0.25">
      <c r="A13" s="8">
        <v>3</v>
      </c>
      <c r="B13" s="9" t="s">
        <v>910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</row>
    <row r="14" spans="1:16" x14ac:dyDescent="0.25">
      <c r="A14" s="8">
        <v>4</v>
      </c>
      <c r="B14" s="9" t="s">
        <v>899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</row>
    <row r="15" spans="1:16" x14ac:dyDescent="0.25">
      <c r="A15" s="8">
        <v>5</v>
      </c>
      <c r="B15" s="9" t="s">
        <v>900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</row>
    <row r="16" spans="1:16" x14ac:dyDescent="0.25">
      <c r="A16" s="8">
        <v>6</v>
      </c>
      <c r="B16" s="9" t="s">
        <v>901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</row>
    <row r="17" spans="1:16" x14ac:dyDescent="0.25">
      <c r="A17" s="8">
        <v>7</v>
      </c>
      <c r="B17" s="9" t="s">
        <v>902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</row>
    <row r="18" spans="1:16" x14ac:dyDescent="0.25">
      <c r="A18" s="8">
        <v>8</v>
      </c>
      <c r="B18" s="9" t="s">
        <v>903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</row>
    <row r="19" spans="1:16" x14ac:dyDescent="0.25">
      <c r="A19" s="8">
        <v>9</v>
      </c>
      <c r="B19" s="9" t="s">
        <v>904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</row>
    <row r="20" spans="1:16" x14ac:dyDescent="0.25">
      <c r="A20" s="8">
        <v>10</v>
      </c>
      <c r="B20" s="9" t="s">
        <v>905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</row>
    <row r="21" spans="1:16" x14ac:dyDescent="0.25">
      <c r="A21" s="8">
        <v>11</v>
      </c>
      <c r="B21" s="9" t="s">
        <v>906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</row>
    <row r="22" spans="1:16" x14ac:dyDescent="0.25">
      <c r="A22" s="8">
        <v>12</v>
      </c>
      <c r="B22" s="9" t="s">
        <v>907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</row>
    <row r="23" spans="1:16" x14ac:dyDescent="0.25">
      <c r="A23" s="8">
        <v>13</v>
      </c>
      <c r="B23" s="9" t="s">
        <v>908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</row>
    <row r="24" spans="1:16" x14ac:dyDescent="0.25">
      <c r="A24" s="8">
        <v>14</v>
      </c>
      <c r="B24" s="9" t="s">
        <v>909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</row>
    <row r="25" spans="1:16" x14ac:dyDescent="0.25">
      <c r="A25" s="8">
        <v>15</v>
      </c>
      <c r="B25" s="9" t="s">
        <v>911</v>
      </c>
      <c r="C25" s="284">
        <v>0</v>
      </c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</row>
    <row r="26" spans="1:16" x14ac:dyDescent="0.25">
      <c r="A26" s="8">
        <v>16</v>
      </c>
      <c r="B26" s="9" t="s">
        <v>912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</row>
    <row r="27" spans="1:16" x14ac:dyDescent="0.25">
      <c r="A27" s="8"/>
      <c r="B27" s="9" t="s">
        <v>15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</row>
    <row r="28" spans="1:16" x14ac:dyDescent="0.25">
      <c r="A28" s="286"/>
      <c r="B28" s="286"/>
      <c r="C28" s="286"/>
      <c r="D28" s="286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1:16" ht="13" x14ac:dyDescent="0.3">
      <c r="A29" s="287"/>
      <c r="B29" s="288"/>
      <c r="C29" s="288"/>
      <c r="D29" s="286"/>
      <c r="E29" s="280"/>
      <c r="F29" s="280"/>
      <c r="G29" s="280"/>
      <c r="H29" s="280"/>
      <c r="I29" s="280"/>
      <c r="J29" s="280"/>
      <c r="K29" s="280"/>
      <c r="L29" s="280"/>
      <c r="M29" s="280"/>
      <c r="N29" s="280"/>
    </row>
    <row r="30" spans="1:16" ht="13" x14ac:dyDescent="0.3">
      <c r="A30" s="289"/>
      <c r="B30" s="289"/>
      <c r="C30" s="289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1:16" ht="13" x14ac:dyDescent="0.3">
      <c r="A31" s="289"/>
      <c r="B31" s="289"/>
      <c r="C31" s="289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1:16" ht="13" x14ac:dyDescent="0.3">
      <c r="A32" s="289"/>
      <c r="B32" s="289"/>
      <c r="C32" s="289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  <row r="33" spans="1:15" ht="13" x14ac:dyDescent="0.3">
      <c r="A33" s="289"/>
      <c r="B33" s="289"/>
      <c r="C33" s="289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  <row r="34" spans="1:15" ht="13" x14ac:dyDescent="0.3">
      <c r="A34" s="289" t="s">
        <v>11</v>
      </c>
      <c r="D34" s="289"/>
      <c r="E34" s="280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5" ht="12.75" customHeight="1" x14ac:dyDescent="0.3">
      <c r="C35" s="667" t="s">
        <v>895</v>
      </c>
      <c r="D35" s="667"/>
      <c r="E35" s="667"/>
      <c r="F35" s="667"/>
      <c r="G35" s="388"/>
      <c r="H35" s="388"/>
      <c r="I35" s="388"/>
      <c r="J35" s="388"/>
      <c r="K35" s="388"/>
      <c r="L35" s="660" t="s">
        <v>956</v>
      </c>
      <c r="M35" s="660"/>
      <c r="N35" s="660"/>
      <c r="O35" s="660"/>
    </row>
    <row r="36" spans="1:15" ht="12.75" customHeight="1" x14ac:dyDescent="0.3">
      <c r="C36" s="667" t="s">
        <v>918</v>
      </c>
      <c r="D36" s="667"/>
      <c r="E36" s="667"/>
      <c r="F36" s="667"/>
      <c r="G36" s="388"/>
      <c r="H36" s="388"/>
      <c r="I36" s="388"/>
      <c r="J36" s="388"/>
      <c r="K36" s="388"/>
      <c r="L36" s="660" t="s">
        <v>957</v>
      </c>
      <c r="M36" s="660"/>
      <c r="N36" s="660"/>
      <c r="O36" s="660"/>
    </row>
    <row r="37" spans="1:15" ht="13" x14ac:dyDescent="0.3">
      <c r="A37" s="289"/>
      <c r="B37" s="289"/>
      <c r="C37" s="668" t="s">
        <v>896</v>
      </c>
      <c r="D37" s="668"/>
      <c r="E37" s="668"/>
      <c r="F37" s="668"/>
      <c r="G37" s="289"/>
      <c r="H37" s="289"/>
      <c r="I37" s="289"/>
      <c r="J37" s="289"/>
      <c r="K37" s="289"/>
      <c r="L37" s="660" t="s">
        <v>958</v>
      </c>
      <c r="M37" s="660"/>
      <c r="N37" s="660"/>
      <c r="O37" s="660"/>
    </row>
    <row r="38" spans="1:15" x14ac:dyDescent="0.25">
      <c r="L38" s="280"/>
      <c r="M38" s="280"/>
      <c r="N38" s="280"/>
    </row>
    <row r="39" spans="1:15" x14ac:dyDescent="0.25">
      <c r="A39" s="1017"/>
      <c r="B39" s="1017"/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</row>
  </sheetData>
  <mergeCells count="22">
    <mergeCell ref="A6:N6"/>
    <mergeCell ref="D1:E1"/>
    <mergeCell ref="M1:N1"/>
    <mergeCell ref="A2:N2"/>
    <mergeCell ref="A3:N3"/>
    <mergeCell ref="A4:N5"/>
    <mergeCell ref="O8:P8"/>
    <mergeCell ref="I8:N8"/>
    <mergeCell ref="L35:O35"/>
    <mergeCell ref="L36:O36"/>
    <mergeCell ref="L37:O37"/>
    <mergeCell ref="A39:N39"/>
    <mergeCell ref="C8:C9"/>
    <mergeCell ref="A7:B7"/>
    <mergeCell ref="H7:N7"/>
    <mergeCell ref="A8:A9"/>
    <mergeCell ref="B8:B9"/>
    <mergeCell ref="D8:D9"/>
    <mergeCell ref="E8:H8"/>
    <mergeCell ref="C35:F35"/>
    <mergeCell ref="C36:F36"/>
    <mergeCell ref="C37:F37"/>
  </mergeCells>
  <printOptions horizontalCentered="1"/>
  <pageMargins left="0.70866141732283472" right="0.70866141732283472" top="1" bottom="0" header="0.31496062992125984" footer="0.31496062992125984"/>
  <pageSetup paperSize="9" scale="9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39"/>
  <sheetViews>
    <sheetView view="pageBreakPreview" zoomScaleNormal="70" zoomScaleSheetLayoutView="100" workbookViewId="0">
      <selection activeCell="M35" sqref="M35:P37"/>
    </sheetView>
  </sheetViews>
  <sheetFormatPr defaultColWidth="9.1796875" defaultRowHeight="12.5" x14ac:dyDescent="0.25"/>
  <cols>
    <col min="1" max="1" width="5.54296875" style="280" customWidth="1"/>
    <col min="2" max="2" width="13.26953125" style="280" customWidth="1"/>
    <col min="3" max="3" width="10.26953125" style="280" customWidth="1"/>
    <col min="4" max="4" width="12.81640625" style="280" customWidth="1"/>
    <col min="5" max="5" width="8.7265625" style="262" customWidth="1"/>
    <col min="6" max="7" width="8" style="262" customWidth="1"/>
    <col min="8" max="10" width="8.1796875" style="262" customWidth="1"/>
    <col min="11" max="11" width="8.453125" style="262" customWidth="1"/>
    <col min="12" max="12" width="8.1796875" style="262" customWidth="1"/>
    <col min="13" max="13" width="11.26953125" style="262" customWidth="1"/>
    <col min="14" max="14" width="11.81640625" style="262" customWidth="1"/>
    <col min="15" max="15" width="9.1796875" style="280"/>
    <col min="16" max="16" width="12" style="280" customWidth="1"/>
    <col min="17" max="16384" width="9.1796875" style="262"/>
  </cols>
  <sheetData>
    <row r="1" spans="1:16" ht="12.75" customHeight="1" x14ac:dyDescent="0.35">
      <c r="D1" s="786"/>
      <c r="E1" s="786"/>
      <c r="F1" s="280"/>
      <c r="G1" s="280"/>
      <c r="H1" s="280"/>
      <c r="I1" s="280"/>
      <c r="J1" s="280"/>
      <c r="K1" s="280"/>
      <c r="L1" s="280"/>
      <c r="M1" s="1022" t="s">
        <v>653</v>
      </c>
      <c r="N1" s="1022"/>
    </row>
    <row r="2" spans="1:16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</row>
    <row r="3" spans="1:16" ht="18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</row>
    <row r="4" spans="1:16" ht="9.75" customHeight="1" x14ac:dyDescent="0.25">
      <c r="A4" s="1024" t="s">
        <v>751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</row>
    <row r="5" spans="1:16" s="263" customFormat="1" ht="18.75" customHeight="1" x14ac:dyDescent="0.35">
      <c r="A5" s="1024"/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327"/>
      <c r="P5" s="327"/>
    </row>
    <row r="6" spans="1:16" x14ac:dyDescent="0.25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</row>
    <row r="7" spans="1:16" ht="13" x14ac:dyDescent="0.3">
      <c r="A7" s="791" t="s">
        <v>894</v>
      </c>
      <c r="B7" s="791"/>
      <c r="D7" s="306"/>
      <c r="E7" s="280"/>
      <c r="F7" s="280"/>
      <c r="G7" s="280"/>
      <c r="H7" s="826"/>
      <c r="I7" s="826"/>
      <c r="J7" s="826"/>
      <c r="K7" s="826"/>
      <c r="L7" s="826"/>
      <c r="M7" s="826"/>
      <c r="N7" s="826"/>
    </row>
    <row r="8" spans="1:16" ht="40.5" customHeight="1" x14ac:dyDescent="0.25">
      <c r="A8" s="773" t="s">
        <v>2</v>
      </c>
      <c r="B8" s="773" t="s">
        <v>3</v>
      </c>
      <c r="C8" s="851" t="s">
        <v>483</v>
      </c>
      <c r="D8" s="847" t="s">
        <v>80</v>
      </c>
      <c r="E8" s="809" t="s">
        <v>81</v>
      </c>
      <c r="F8" s="810"/>
      <c r="G8" s="810"/>
      <c r="H8" s="811"/>
      <c r="I8" s="773" t="s">
        <v>647</v>
      </c>
      <c r="J8" s="773"/>
      <c r="K8" s="773"/>
      <c r="L8" s="773"/>
      <c r="M8" s="773"/>
      <c r="N8" s="773"/>
      <c r="O8" s="773" t="s">
        <v>703</v>
      </c>
      <c r="P8" s="773"/>
    </row>
    <row r="9" spans="1:16" ht="44.5" customHeight="1" x14ac:dyDescent="0.25">
      <c r="A9" s="773"/>
      <c r="B9" s="773"/>
      <c r="C9" s="852"/>
      <c r="D9" s="1023"/>
      <c r="E9" s="364" t="s">
        <v>85</v>
      </c>
      <c r="F9" s="364" t="s">
        <v>17</v>
      </c>
      <c r="G9" s="364" t="s">
        <v>38</v>
      </c>
      <c r="H9" s="364" t="s">
        <v>682</v>
      </c>
      <c r="I9" s="364" t="s">
        <v>15</v>
      </c>
      <c r="J9" s="364" t="s">
        <v>648</v>
      </c>
      <c r="K9" s="364" t="s">
        <v>649</v>
      </c>
      <c r="L9" s="364" t="s">
        <v>650</v>
      </c>
      <c r="M9" s="364" t="s">
        <v>651</v>
      </c>
      <c r="N9" s="364" t="s">
        <v>652</v>
      </c>
      <c r="O9" s="364" t="s">
        <v>708</v>
      </c>
      <c r="P9" s="364" t="s">
        <v>706</v>
      </c>
    </row>
    <row r="10" spans="1:16" s="333" customFormat="1" ht="13" x14ac:dyDescent="0.3">
      <c r="A10" s="332">
        <v>1</v>
      </c>
      <c r="B10" s="332">
        <v>2</v>
      </c>
      <c r="C10" s="332">
        <v>3</v>
      </c>
      <c r="D10" s="332">
        <v>8</v>
      </c>
      <c r="E10" s="332">
        <v>9</v>
      </c>
      <c r="F10" s="332">
        <v>10</v>
      </c>
      <c r="G10" s="332">
        <v>11</v>
      </c>
      <c r="H10" s="332">
        <v>12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x14ac:dyDescent="0.25">
      <c r="A11" s="8">
        <v>1</v>
      </c>
      <c r="B11" s="9" t="s">
        <v>897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</row>
    <row r="12" spans="1:16" x14ac:dyDescent="0.25">
      <c r="A12" s="8">
        <v>2</v>
      </c>
      <c r="B12" s="9" t="s">
        <v>898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</row>
    <row r="13" spans="1:16" x14ac:dyDescent="0.25">
      <c r="A13" s="8">
        <v>3</v>
      </c>
      <c r="B13" s="9" t="s">
        <v>910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</row>
    <row r="14" spans="1:16" x14ac:dyDescent="0.25">
      <c r="A14" s="8">
        <v>4</v>
      </c>
      <c r="B14" s="9" t="s">
        <v>899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</row>
    <row r="15" spans="1:16" x14ac:dyDescent="0.25">
      <c r="A15" s="8">
        <v>5</v>
      </c>
      <c r="B15" s="9" t="s">
        <v>900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</row>
    <row r="16" spans="1:16" x14ac:dyDescent="0.25">
      <c r="A16" s="8">
        <v>6</v>
      </c>
      <c r="B16" s="9" t="s">
        <v>901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</row>
    <row r="17" spans="1:16" x14ac:dyDescent="0.25">
      <c r="A17" s="8">
        <v>7</v>
      </c>
      <c r="B17" s="9" t="s">
        <v>902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</row>
    <row r="18" spans="1:16" x14ac:dyDescent="0.25">
      <c r="A18" s="8">
        <v>8</v>
      </c>
      <c r="B18" s="9" t="s">
        <v>903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</row>
    <row r="19" spans="1:16" x14ac:dyDescent="0.25">
      <c r="A19" s="8">
        <v>9</v>
      </c>
      <c r="B19" s="9" t="s">
        <v>904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</row>
    <row r="20" spans="1:16" x14ac:dyDescent="0.25">
      <c r="A20" s="8">
        <v>10</v>
      </c>
      <c r="B20" s="9" t="s">
        <v>905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</row>
    <row r="21" spans="1:16" x14ac:dyDescent="0.25">
      <c r="A21" s="8">
        <v>11</v>
      </c>
      <c r="B21" s="9" t="s">
        <v>906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</row>
    <row r="22" spans="1:16" x14ac:dyDescent="0.25">
      <c r="A22" s="8">
        <v>12</v>
      </c>
      <c r="B22" s="9" t="s">
        <v>907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</row>
    <row r="23" spans="1:16" x14ac:dyDescent="0.25">
      <c r="A23" s="8">
        <v>13</v>
      </c>
      <c r="B23" s="9" t="s">
        <v>908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</row>
    <row r="24" spans="1:16" x14ac:dyDescent="0.25">
      <c r="A24" s="8">
        <v>14</v>
      </c>
      <c r="B24" s="9" t="s">
        <v>909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</row>
    <row r="25" spans="1:16" x14ac:dyDescent="0.25">
      <c r="A25" s="8">
        <v>15</v>
      </c>
      <c r="B25" s="9" t="s">
        <v>911</v>
      </c>
      <c r="C25" s="284">
        <v>0</v>
      </c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</row>
    <row r="26" spans="1:16" x14ac:dyDescent="0.25">
      <c r="A26" s="8">
        <v>16</v>
      </c>
      <c r="B26" s="9" t="s">
        <v>912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</row>
    <row r="27" spans="1:16" x14ac:dyDescent="0.25">
      <c r="A27" s="8"/>
      <c r="B27" s="9" t="s">
        <v>15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</row>
    <row r="28" spans="1:16" x14ac:dyDescent="0.25">
      <c r="A28" s="286"/>
      <c r="B28" s="286"/>
      <c r="C28" s="286"/>
      <c r="D28" s="286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1:16" ht="13" x14ac:dyDescent="0.3">
      <c r="A29" s="287"/>
      <c r="B29" s="288"/>
      <c r="C29" s="288"/>
      <c r="D29" s="286"/>
      <c r="E29" s="280"/>
      <c r="F29" s="280"/>
      <c r="G29" s="280"/>
      <c r="H29" s="280"/>
      <c r="I29" s="280"/>
      <c r="J29" s="280"/>
      <c r="K29" s="280"/>
      <c r="L29" s="280"/>
      <c r="M29" s="280"/>
      <c r="N29" s="280"/>
    </row>
    <row r="30" spans="1:16" ht="13" x14ac:dyDescent="0.3">
      <c r="A30" s="289"/>
      <c r="B30" s="289"/>
      <c r="C30" s="289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1:16" ht="13" x14ac:dyDescent="0.3">
      <c r="A31" s="289"/>
      <c r="B31" s="289"/>
      <c r="C31" s="289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1:16" ht="13" x14ac:dyDescent="0.3">
      <c r="A32" s="289"/>
      <c r="B32" s="289"/>
      <c r="C32" s="289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  <row r="33" spans="1:16" ht="13" x14ac:dyDescent="0.3">
      <c r="A33" s="289"/>
      <c r="B33" s="289"/>
      <c r="C33" s="289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  <row r="34" spans="1:16" ht="13" x14ac:dyDescent="0.3">
      <c r="A34" s="289" t="s">
        <v>11</v>
      </c>
      <c r="D34" s="289"/>
      <c r="E34" s="280"/>
      <c r="F34" s="289"/>
      <c r="G34" s="289"/>
      <c r="H34" s="289"/>
      <c r="I34" s="289"/>
      <c r="J34" s="289"/>
      <c r="K34" s="289"/>
      <c r="L34" s="289"/>
      <c r="M34" s="280"/>
      <c r="N34" s="280"/>
    </row>
    <row r="35" spans="1:16" ht="12.75" customHeight="1" x14ac:dyDescent="0.3">
      <c r="C35" s="667" t="s">
        <v>895</v>
      </c>
      <c r="D35" s="667"/>
      <c r="E35" s="667"/>
      <c r="F35" s="667"/>
      <c r="G35" s="388"/>
      <c r="H35" s="388"/>
      <c r="I35" s="388"/>
      <c r="J35" s="388"/>
      <c r="K35" s="388"/>
      <c r="L35" s="388"/>
      <c r="M35" s="660" t="s">
        <v>956</v>
      </c>
      <c r="N35" s="660"/>
      <c r="O35" s="660"/>
      <c r="P35" s="660"/>
    </row>
    <row r="36" spans="1:16" ht="12.75" customHeight="1" x14ac:dyDescent="0.3">
      <c r="C36" s="667" t="s">
        <v>918</v>
      </c>
      <c r="D36" s="667"/>
      <c r="E36" s="667"/>
      <c r="F36" s="667"/>
      <c r="G36" s="388"/>
      <c r="H36" s="388"/>
      <c r="I36" s="388"/>
      <c r="J36" s="388"/>
      <c r="K36" s="388"/>
      <c r="L36" s="388"/>
      <c r="M36" s="660" t="s">
        <v>957</v>
      </c>
      <c r="N36" s="660"/>
      <c r="O36" s="660"/>
      <c r="P36" s="660"/>
    </row>
    <row r="37" spans="1:16" ht="13" x14ac:dyDescent="0.3">
      <c r="A37" s="289"/>
      <c r="B37" s="289"/>
      <c r="C37" s="668" t="s">
        <v>896</v>
      </c>
      <c r="D37" s="668"/>
      <c r="E37" s="668"/>
      <c r="F37" s="668"/>
      <c r="G37" s="289"/>
      <c r="H37" s="289"/>
      <c r="I37" s="289"/>
      <c r="J37" s="289"/>
      <c r="K37" s="289"/>
      <c r="L37" s="289"/>
      <c r="M37" s="660" t="s">
        <v>958</v>
      </c>
      <c r="N37" s="660"/>
      <c r="O37" s="660"/>
      <c r="P37" s="660"/>
    </row>
    <row r="39" spans="1:16" x14ac:dyDescent="0.25">
      <c r="A39" s="1017"/>
      <c r="B39" s="1017"/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</row>
  </sheetData>
  <mergeCells count="22">
    <mergeCell ref="A6:N6"/>
    <mergeCell ref="D1:E1"/>
    <mergeCell ref="M1:N1"/>
    <mergeCell ref="A2:N2"/>
    <mergeCell ref="A3:N3"/>
    <mergeCell ref="A4:N5"/>
    <mergeCell ref="M37:P37"/>
    <mergeCell ref="A39:N39"/>
    <mergeCell ref="C8:C9"/>
    <mergeCell ref="A7:B7"/>
    <mergeCell ref="H7:N7"/>
    <mergeCell ref="A8:A9"/>
    <mergeCell ref="B8:B9"/>
    <mergeCell ref="D8:D9"/>
    <mergeCell ref="E8:H8"/>
    <mergeCell ref="C35:F35"/>
    <mergeCell ref="C36:F36"/>
    <mergeCell ref="C37:F37"/>
    <mergeCell ref="O8:P8"/>
    <mergeCell ref="I8:N8"/>
    <mergeCell ref="M35:P35"/>
    <mergeCell ref="M36:P36"/>
  </mergeCells>
  <printOptions horizontalCentered="1"/>
  <pageMargins left="0.70866141732283472" right="0.70866141732283472" top="0.97" bottom="0" header="0.31496062992125984" footer="0.31496062992125984"/>
  <pageSetup paperSize="9" scale="8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39"/>
  <sheetViews>
    <sheetView view="pageBreakPreview" zoomScaleNormal="70" zoomScaleSheetLayoutView="100" workbookViewId="0">
      <selection activeCell="M34" sqref="M34:P36"/>
    </sheetView>
  </sheetViews>
  <sheetFormatPr defaultColWidth="9.1796875" defaultRowHeight="12.5" x14ac:dyDescent="0.25"/>
  <cols>
    <col min="1" max="1" width="5.54296875" style="280" customWidth="1"/>
    <col min="2" max="2" width="13.453125" style="280" customWidth="1"/>
    <col min="3" max="3" width="10.26953125" style="280" customWidth="1"/>
    <col min="4" max="4" width="12.81640625" style="280" customWidth="1"/>
    <col min="5" max="5" width="8.7265625" style="262" customWidth="1"/>
    <col min="6" max="7" width="8" style="262" customWidth="1"/>
    <col min="8" max="10" width="8.1796875" style="262" customWidth="1"/>
    <col min="11" max="11" width="8.453125" style="262" customWidth="1"/>
    <col min="12" max="12" width="8.1796875" style="262" customWidth="1"/>
    <col min="13" max="13" width="11.26953125" style="262" customWidth="1"/>
    <col min="14" max="14" width="11.81640625" style="262" customWidth="1"/>
    <col min="15" max="15" width="9.1796875" style="280"/>
    <col min="16" max="16" width="13" style="280" customWidth="1"/>
    <col min="17" max="16384" width="9.1796875" style="262"/>
  </cols>
  <sheetData>
    <row r="1" spans="1:16" ht="12.75" customHeight="1" x14ac:dyDescent="0.35">
      <c r="D1" s="786"/>
      <c r="E1" s="786"/>
      <c r="F1" s="280"/>
      <c r="G1" s="280"/>
      <c r="H1" s="280"/>
      <c r="I1" s="280"/>
      <c r="J1" s="280"/>
      <c r="K1" s="280"/>
      <c r="L1" s="280"/>
      <c r="M1" s="1022" t="s">
        <v>666</v>
      </c>
      <c r="N1" s="1022"/>
    </row>
    <row r="2" spans="1:16" ht="15.5" x14ac:dyDescent="0.35">
      <c r="A2" s="813" t="s">
        <v>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</row>
    <row r="3" spans="1:16" ht="18" x14ac:dyDescent="0.4">
      <c r="A3" s="829" t="s">
        <v>740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</row>
    <row r="4" spans="1:16" ht="24" customHeight="1" x14ac:dyDescent="0.3">
      <c r="A4" s="1024" t="s">
        <v>752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</row>
    <row r="5" spans="1:16" s="263" customFormat="1" ht="18.75" customHeight="1" x14ac:dyDescent="0.35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27"/>
      <c r="P5" s="327"/>
    </row>
    <row r="6" spans="1:16" x14ac:dyDescent="0.25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</row>
    <row r="7" spans="1:16" ht="13" x14ac:dyDescent="0.3">
      <c r="A7" s="791" t="s">
        <v>894</v>
      </c>
      <c r="B7" s="791"/>
      <c r="D7" s="306"/>
      <c r="E7" s="280"/>
      <c r="F7" s="280"/>
      <c r="G7" s="280"/>
      <c r="H7" s="826"/>
      <c r="I7" s="826"/>
      <c r="J7" s="826"/>
      <c r="K7" s="826"/>
      <c r="L7" s="826"/>
      <c r="M7" s="826"/>
      <c r="N7" s="826"/>
    </row>
    <row r="8" spans="1:16" ht="24.75" customHeight="1" x14ac:dyDescent="0.3">
      <c r="A8" s="794" t="s">
        <v>2</v>
      </c>
      <c r="B8" s="794" t="s">
        <v>3</v>
      </c>
      <c r="C8" s="792" t="s">
        <v>483</v>
      </c>
      <c r="D8" s="853" t="s">
        <v>80</v>
      </c>
      <c r="E8" s="827" t="s">
        <v>81</v>
      </c>
      <c r="F8" s="828"/>
      <c r="G8" s="828"/>
      <c r="H8" s="856"/>
      <c r="I8" s="794" t="s">
        <v>647</v>
      </c>
      <c r="J8" s="794"/>
      <c r="K8" s="794"/>
      <c r="L8" s="794"/>
      <c r="M8" s="794"/>
      <c r="N8" s="794"/>
      <c r="O8" s="1019" t="s">
        <v>703</v>
      </c>
      <c r="P8" s="1019"/>
    </row>
    <row r="9" spans="1:16" ht="44.5" customHeight="1" x14ac:dyDescent="0.25">
      <c r="A9" s="794"/>
      <c r="B9" s="794"/>
      <c r="C9" s="793"/>
      <c r="D9" s="1018"/>
      <c r="E9" s="320" t="s">
        <v>85</v>
      </c>
      <c r="F9" s="320" t="s">
        <v>17</v>
      </c>
      <c r="G9" s="320" t="s">
        <v>38</v>
      </c>
      <c r="H9" s="320" t="s">
        <v>682</v>
      </c>
      <c r="I9" s="325" t="s">
        <v>15</v>
      </c>
      <c r="J9" s="325" t="s">
        <v>648</v>
      </c>
      <c r="K9" s="325" t="s">
        <v>649</v>
      </c>
      <c r="L9" s="325" t="s">
        <v>650</v>
      </c>
      <c r="M9" s="325" t="s">
        <v>651</v>
      </c>
      <c r="N9" s="325" t="s">
        <v>652</v>
      </c>
      <c r="O9" s="337" t="s">
        <v>708</v>
      </c>
      <c r="P9" s="337" t="s">
        <v>706</v>
      </c>
    </row>
    <row r="10" spans="1:16" s="333" customFormat="1" ht="13" x14ac:dyDescent="0.3">
      <c r="A10" s="332">
        <v>1</v>
      </c>
      <c r="B10" s="332">
        <v>2</v>
      </c>
      <c r="C10" s="332">
        <v>3</v>
      </c>
      <c r="D10" s="332">
        <v>4</v>
      </c>
      <c r="E10" s="332">
        <v>5</v>
      </c>
      <c r="F10" s="332">
        <v>6</v>
      </c>
      <c r="G10" s="332">
        <v>7</v>
      </c>
      <c r="H10" s="332">
        <v>8</v>
      </c>
      <c r="I10" s="332">
        <v>9</v>
      </c>
      <c r="J10" s="332">
        <v>10</v>
      </c>
      <c r="K10" s="332">
        <v>11</v>
      </c>
      <c r="L10" s="332">
        <v>12</v>
      </c>
      <c r="M10" s="332">
        <v>13</v>
      </c>
      <c r="N10" s="332">
        <v>14</v>
      </c>
      <c r="O10" s="332">
        <v>15</v>
      </c>
      <c r="P10" s="332">
        <v>16</v>
      </c>
    </row>
    <row r="11" spans="1:16" x14ac:dyDescent="0.25">
      <c r="A11" s="8">
        <v>1</v>
      </c>
      <c r="B11" s="9" t="s">
        <v>897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</row>
    <row r="12" spans="1:16" x14ac:dyDescent="0.25">
      <c r="A12" s="8">
        <v>2</v>
      </c>
      <c r="B12" s="9" t="s">
        <v>898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</row>
    <row r="13" spans="1:16" x14ac:dyDescent="0.25">
      <c r="A13" s="8">
        <v>3</v>
      </c>
      <c r="B13" s="9" t="s">
        <v>910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</row>
    <row r="14" spans="1:16" x14ac:dyDescent="0.25">
      <c r="A14" s="8">
        <v>4</v>
      </c>
      <c r="B14" s="9" t="s">
        <v>899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</row>
    <row r="15" spans="1:16" x14ac:dyDescent="0.25">
      <c r="A15" s="8">
        <v>5</v>
      </c>
      <c r="B15" s="9" t="s">
        <v>900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</row>
    <row r="16" spans="1:16" x14ac:dyDescent="0.25">
      <c r="A16" s="8">
        <v>6</v>
      </c>
      <c r="B16" s="9" t="s">
        <v>901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</row>
    <row r="17" spans="1:16" x14ac:dyDescent="0.25">
      <c r="A17" s="8">
        <v>7</v>
      </c>
      <c r="B17" s="9" t="s">
        <v>902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</row>
    <row r="18" spans="1:16" x14ac:dyDescent="0.25">
      <c r="A18" s="8">
        <v>8</v>
      </c>
      <c r="B18" s="9" t="s">
        <v>903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</row>
    <row r="19" spans="1:16" x14ac:dyDescent="0.25">
      <c r="A19" s="8">
        <v>9</v>
      </c>
      <c r="B19" s="9" t="s">
        <v>904</v>
      </c>
      <c r="C19" s="284"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</row>
    <row r="20" spans="1:16" x14ac:dyDescent="0.25">
      <c r="A20" s="8">
        <v>10</v>
      </c>
      <c r="B20" s="9" t="s">
        <v>905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</row>
    <row r="21" spans="1:16" x14ac:dyDescent="0.25">
      <c r="A21" s="8">
        <v>11</v>
      </c>
      <c r="B21" s="9" t="s">
        <v>906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</row>
    <row r="22" spans="1:16" x14ac:dyDescent="0.25">
      <c r="A22" s="8">
        <v>12</v>
      </c>
      <c r="B22" s="9" t="s">
        <v>907</v>
      </c>
      <c r="C22" s="284">
        <v>0</v>
      </c>
      <c r="D22" s="284">
        <v>0</v>
      </c>
      <c r="E22" s="284">
        <v>0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</row>
    <row r="23" spans="1:16" x14ac:dyDescent="0.25">
      <c r="A23" s="8">
        <v>13</v>
      </c>
      <c r="B23" s="9" t="s">
        <v>908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</row>
    <row r="24" spans="1:16" x14ac:dyDescent="0.25">
      <c r="A24" s="8">
        <v>14</v>
      </c>
      <c r="B24" s="9" t="s">
        <v>909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</row>
    <row r="25" spans="1:16" x14ac:dyDescent="0.25">
      <c r="A25" s="8">
        <v>15</v>
      </c>
      <c r="B25" s="9" t="s">
        <v>911</v>
      </c>
      <c r="C25" s="284">
        <v>0</v>
      </c>
      <c r="D25" s="284">
        <v>0</v>
      </c>
      <c r="E25" s="284">
        <v>0</v>
      </c>
      <c r="F25" s="284">
        <v>0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4">
        <v>0</v>
      </c>
    </row>
    <row r="26" spans="1:16" x14ac:dyDescent="0.25">
      <c r="A26" s="8">
        <v>16</v>
      </c>
      <c r="B26" s="9" t="s">
        <v>912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4">
        <v>0</v>
      </c>
    </row>
    <row r="27" spans="1:16" x14ac:dyDescent="0.25">
      <c r="A27" s="8"/>
      <c r="B27" s="9" t="s">
        <v>15</v>
      </c>
      <c r="C27" s="284">
        <v>0</v>
      </c>
      <c r="D27" s="284">
        <v>0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</row>
    <row r="28" spans="1:16" x14ac:dyDescent="0.25">
      <c r="A28" s="286"/>
      <c r="B28" s="286"/>
      <c r="C28" s="286"/>
      <c r="D28" s="286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1:16" ht="13" x14ac:dyDescent="0.3">
      <c r="A29" s="287"/>
      <c r="B29" s="288"/>
      <c r="C29" s="288"/>
      <c r="D29" s="286"/>
      <c r="E29" s="280"/>
      <c r="F29" s="280"/>
      <c r="G29" s="280"/>
      <c r="H29" s="280"/>
      <c r="I29" s="280"/>
      <c r="J29" s="280"/>
      <c r="K29" s="280"/>
      <c r="L29" s="280"/>
      <c r="M29" s="280"/>
      <c r="N29" s="280"/>
    </row>
    <row r="30" spans="1:16" ht="13" x14ac:dyDescent="0.3">
      <c r="A30" s="289"/>
      <c r="B30" s="289"/>
      <c r="C30" s="289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1:16" ht="13" x14ac:dyDescent="0.3">
      <c r="A31" s="289"/>
      <c r="B31" s="289"/>
      <c r="C31" s="289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1:16" ht="13" x14ac:dyDescent="0.3">
      <c r="A32" s="289"/>
      <c r="B32" s="289"/>
      <c r="C32" s="289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  <row r="33" spans="1:16" ht="13" x14ac:dyDescent="0.3">
      <c r="A33" s="289"/>
      <c r="B33" s="289"/>
      <c r="C33" s="289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  <row r="34" spans="1:16" ht="13" x14ac:dyDescent="0.3">
      <c r="A34" s="289" t="s">
        <v>11</v>
      </c>
      <c r="C34" s="667" t="s">
        <v>895</v>
      </c>
      <c r="D34" s="667"/>
      <c r="E34" s="667"/>
      <c r="F34" s="667"/>
      <c r="G34" s="289"/>
      <c r="H34" s="289"/>
      <c r="I34" s="289"/>
      <c r="J34" s="289"/>
      <c r="K34" s="289"/>
      <c r="L34" s="289"/>
      <c r="M34" s="660" t="s">
        <v>956</v>
      </c>
      <c r="N34" s="660"/>
      <c r="O34" s="660"/>
      <c r="P34" s="660"/>
    </row>
    <row r="35" spans="1:16" ht="12.75" customHeight="1" x14ac:dyDescent="0.3">
      <c r="C35" s="667" t="s">
        <v>918</v>
      </c>
      <c r="D35" s="667"/>
      <c r="E35" s="667"/>
      <c r="F35" s="667"/>
      <c r="G35" s="388"/>
      <c r="H35" s="388"/>
      <c r="I35" s="388"/>
      <c r="J35" s="388"/>
      <c r="K35" s="388"/>
      <c r="L35" s="388"/>
      <c r="M35" s="660" t="s">
        <v>957</v>
      </c>
      <c r="N35" s="660"/>
      <c r="O35" s="660"/>
      <c r="P35" s="660"/>
    </row>
    <row r="36" spans="1:16" ht="12.75" customHeight="1" x14ac:dyDescent="0.3">
      <c r="C36" s="668" t="s">
        <v>896</v>
      </c>
      <c r="D36" s="668"/>
      <c r="E36" s="668"/>
      <c r="F36" s="668"/>
      <c r="G36" s="388"/>
      <c r="H36" s="388"/>
      <c r="I36" s="388"/>
      <c r="J36" s="388"/>
      <c r="K36" s="388"/>
      <c r="L36" s="388"/>
      <c r="M36" s="660" t="s">
        <v>958</v>
      </c>
      <c r="N36" s="660"/>
      <c r="O36" s="660"/>
      <c r="P36" s="660"/>
    </row>
    <row r="37" spans="1:16" ht="13" x14ac:dyDescent="0.3">
      <c r="A37" s="289"/>
      <c r="B37" s="289"/>
      <c r="E37" s="280"/>
      <c r="F37" s="289"/>
      <c r="G37" s="289"/>
      <c r="H37" s="289"/>
      <c r="I37" s="289"/>
      <c r="J37" s="289"/>
      <c r="K37" s="289"/>
      <c r="L37" s="289"/>
      <c r="M37" s="289"/>
      <c r="N37" s="289"/>
    </row>
    <row r="39" spans="1:16" x14ac:dyDescent="0.25">
      <c r="A39" s="1017"/>
      <c r="B39" s="1017"/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7"/>
    </row>
  </sheetData>
  <mergeCells count="22">
    <mergeCell ref="A6:N6"/>
    <mergeCell ref="D1:E1"/>
    <mergeCell ref="M1:N1"/>
    <mergeCell ref="A2:N2"/>
    <mergeCell ref="A3:N3"/>
    <mergeCell ref="A4:P4"/>
    <mergeCell ref="O8:P8"/>
    <mergeCell ref="I8:N8"/>
    <mergeCell ref="M34:P34"/>
    <mergeCell ref="M35:P35"/>
    <mergeCell ref="M36:P36"/>
    <mergeCell ref="A39:N39"/>
    <mergeCell ref="A7:B7"/>
    <mergeCell ref="H7:N7"/>
    <mergeCell ref="A8:A9"/>
    <mergeCell ref="B8:B9"/>
    <mergeCell ref="C8:C9"/>
    <mergeCell ref="D8:D9"/>
    <mergeCell ref="E8:H8"/>
    <mergeCell ref="C34:F34"/>
    <mergeCell ref="C35:F35"/>
    <mergeCell ref="C36:F36"/>
  </mergeCells>
  <printOptions horizontalCentered="1"/>
  <pageMargins left="0.70866141732283472" right="0.70866141732283472" top="1.03" bottom="0" header="0.31496062992125984" footer="0.31496062992125984"/>
  <pageSetup paperSize="9" scale="8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S36"/>
  <sheetViews>
    <sheetView view="pageBreakPreview" topLeftCell="A6" zoomScale="90" zoomScaleNormal="90" zoomScaleSheetLayoutView="90" workbookViewId="0">
      <selection activeCell="J21" sqref="J21"/>
    </sheetView>
  </sheetViews>
  <sheetFormatPr defaultColWidth="9.1796875" defaultRowHeight="14.5" x14ac:dyDescent="0.35"/>
  <cols>
    <col min="1" max="1" width="7.1796875" style="67" customWidth="1"/>
    <col min="2" max="2" width="14.26953125" style="67" customWidth="1"/>
    <col min="3" max="4" width="8.54296875" style="67" customWidth="1"/>
    <col min="5" max="5" width="8.7265625" style="67" customWidth="1"/>
    <col min="6" max="6" width="8.54296875" style="67" customWidth="1"/>
    <col min="7" max="7" width="9.7265625" style="67" customWidth="1"/>
    <col min="8" max="8" width="10.26953125" style="67" customWidth="1"/>
    <col min="9" max="9" width="9.7265625" style="67" customWidth="1"/>
    <col min="10" max="10" width="9.26953125" style="67" customWidth="1"/>
    <col min="11" max="11" width="7" style="67" customWidth="1"/>
    <col min="12" max="12" width="7.26953125" style="67" customWidth="1"/>
    <col min="13" max="13" width="7.453125" style="67" customWidth="1"/>
    <col min="14" max="14" width="7.81640625" style="67" customWidth="1"/>
    <col min="15" max="15" width="11.453125" style="67" customWidth="1"/>
    <col min="16" max="16" width="12.26953125" style="67" customWidth="1"/>
    <col min="17" max="17" width="11.54296875" style="67" customWidth="1"/>
    <col min="18" max="18" width="16" style="67" customWidth="1"/>
    <col min="19" max="19" width="9" style="67" customWidth="1"/>
    <col min="20" max="20" width="9.1796875" style="67" hidden="1" customWidth="1"/>
    <col min="21" max="16384" width="9.1796875" style="67"/>
  </cols>
  <sheetData>
    <row r="1" spans="1:20" s="15" customFormat="1" ht="15.5" x14ac:dyDescent="0.35">
      <c r="G1" s="692" t="s">
        <v>0</v>
      </c>
      <c r="H1" s="692"/>
      <c r="I1" s="692"/>
      <c r="J1" s="692"/>
      <c r="K1" s="692"/>
      <c r="L1" s="692"/>
      <c r="M1" s="692"/>
      <c r="N1" s="34"/>
      <c r="O1" s="34"/>
      <c r="R1" s="36" t="s">
        <v>533</v>
      </c>
      <c r="S1" s="36"/>
    </row>
    <row r="2" spans="1:20" s="15" customFormat="1" ht="20" x14ac:dyDescent="0.4">
      <c r="B2" s="120"/>
      <c r="E2" s="693" t="s">
        <v>740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20" s="15" customFormat="1" ht="20" x14ac:dyDescent="0.4">
      <c r="B3" s="119"/>
      <c r="C3" s="119"/>
      <c r="D3" s="119"/>
      <c r="E3" s="119"/>
      <c r="F3" s="119"/>
      <c r="G3" s="119"/>
      <c r="H3" s="119"/>
      <c r="I3" s="119"/>
      <c r="J3" s="119"/>
    </row>
    <row r="4" spans="1:20" ht="18" x14ac:dyDescent="0.4">
      <c r="A4" s="1030" t="s">
        <v>753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390"/>
      <c r="T4" s="390"/>
    </row>
    <row r="5" spans="1:20" x14ac:dyDescent="0.3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</row>
    <row r="6" spans="1:20" x14ac:dyDescent="0.35">
      <c r="A6" s="695" t="s">
        <v>916</v>
      </c>
      <c r="B6" s="695"/>
    </row>
    <row r="7" spans="1:20" ht="6.75" customHeight="1" x14ac:dyDescent="0.35">
      <c r="B7" s="70"/>
    </row>
    <row r="8" spans="1:20" s="71" customFormat="1" ht="42" customHeight="1" x14ac:dyDescent="0.35">
      <c r="A8" s="689" t="s">
        <v>2</v>
      </c>
      <c r="B8" s="1025" t="s">
        <v>3</v>
      </c>
      <c r="C8" s="1031" t="s">
        <v>232</v>
      </c>
      <c r="D8" s="1031"/>
      <c r="E8" s="1031"/>
      <c r="F8" s="1031"/>
      <c r="G8" s="1027" t="s">
        <v>890</v>
      </c>
      <c r="H8" s="1028"/>
      <c r="I8" s="1028"/>
      <c r="J8" s="1032"/>
      <c r="K8" s="1027" t="s">
        <v>201</v>
      </c>
      <c r="L8" s="1028"/>
      <c r="M8" s="1028"/>
      <c r="N8" s="1032"/>
      <c r="O8" s="1027" t="s">
        <v>102</v>
      </c>
      <c r="P8" s="1028"/>
      <c r="Q8" s="1028"/>
      <c r="R8" s="1029"/>
    </row>
    <row r="9" spans="1:20" s="72" customFormat="1" ht="37.5" customHeight="1" x14ac:dyDescent="0.35">
      <c r="A9" s="689"/>
      <c r="B9" s="1026"/>
      <c r="C9" s="78" t="s">
        <v>88</v>
      </c>
      <c r="D9" s="78" t="s">
        <v>92</v>
      </c>
      <c r="E9" s="78" t="s">
        <v>93</v>
      </c>
      <c r="F9" s="78" t="s">
        <v>15</v>
      </c>
      <c r="G9" s="78" t="s">
        <v>88</v>
      </c>
      <c r="H9" s="78" t="s">
        <v>92</v>
      </c>
      <c r="I9" s="78" t="s">
        <v>93</v>
      </c>
      <c r="J9" s="78" t="s">
        <v>15</v>
      </c>
      <c r="K9" s="78" t="s">
        <v>88</v>
      </c>
      <c r="L9" s="78" t="s">
        <v>92</v>
      </c>
      <c r="M9" s="78" t="s">
        <v>93</v>
      </c>
      <c r="N9" s="78" t="s">
        <v>15</v>
      </c>
      <c r="O9" s="78" t="s">
        <v>135</v>
      </c>
      <c r="P9" s="78" t="s">
        <v>136</v>
      </c>
      <c r="Q9" s="156" t="s">
        <v>137</v>
      </c>
      <c r="R9" s="78" t="s">
        <v>138</v>
      </c>
      <c r="S9" s="113"/>
    </row>
    <row r="10" spans="1:20" s="335" customFormat="1" ht="16.149999999999999" customHeight="1" x14ac:dyDescent="0.3">
      <c r="A10" s="58">
        <v>1</v>
      </c>
      <c r="B10" s="145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  <c r="Q10" s="334">
        <v>17</v>
      </c>
      <c r="R10" s="145">
        <v>18</v>
      </c>
    </row>
    <row r="11" spans="1:20" s="158" customFormat="1" ht="16.149999999999999" customHeight="1" x14ac:dyDescent="0.3">
      <c r="A11" s="8">
        <v>1</v>
      </c>
      <c r="B11" s="9" t="s">
        <v>897</v>
      </c>
      <c r="C11" s="485">
        <v>308</v>
      </c>
      <c r="D11" s="485">
        <v>71</v>
      </c>
      <c r="E11" s="486">
        <v>0</v>
      </c>
      <c r="F11" s="485">
        <f>SUM(C11:E11)</f>
        <v>379</v>
      </c>
      <c r="G11" s="487">
        <v>308</v>
      </c>
      <c r="H11" s="487">
        <v>71</v>
      </c>
      <c r="I11" s="487">
        <v>0</v>
      </c>
      <c r="J11" s="487">
        <f>SUM(G11:I11)</f>
        <v>379</v>
      </c>
      <c r="K11" s="487">
        <v>0</v>
      </c>
      <c r="L11" s="487">
        <v>0</v>
      </c>
      <c r="M11" s="487">
        <v>0</v>
      </c>
      <c r="N11" s="487">
        <v>0</v>
      </c>
      <c r="O11" s="487">
        <v>0</v>
      </c>
      <c r="P11" s="487">
        <v>0</v>
      </c>
      <c r="Q11" s="487">
        <v>0</v>
      </c>
      <c r="R11" s="487">
        <v>0</v>
      </c>
    </row>
    <row r="12" spans="1:20" s="158" customFormat="1" ht="16.149999999999999" customHeight="1" x14ac:dyDescent="0.3">
      <c r="A12" s="8">
        <v>2</v>
      </c>
      <c r="B12" s="9" t="s">
        <v>898</v>
      </c>
      <c r="C12" s="485">
        <v>204</v>
      </c>
      <c r="D12" s="485">
        <v>47</v>
      </c>
      <c r="E12" s="486">
        <v>0</v>
      </c>
      <c r="F12" s="485">
        <f t="shared" ref="F12:F26" si="0">SUM(C12:E12)</f>
        <v>251</v>
      </c>
      <c r="G12" s="487">
        <v>204</v>
      </c>
      <c r="H12" s="487">
        <v>47</v>
      </c>
      <c r="I12" s="487">
        <v>0</v>
      </c>
      <c r="J12" s="487">
        <f t="shared" ref="J12:J26" si="1">SUM(G12:I12)</f>
        <v>251</v>
      </c>
      <c r="K12" s="487">
        <v>0</v>
      </c>
      <c r="L12" s="487">
        <v>0</v>
      </c>
      <c r="M12" s="487">
        <v>0</v>
      </c>
      <c r="N12" s="487">
        <v>0</v>
      </c>
      <c r="O12" s="487">
        <v>0</v>
      </c>
      <c r="P12" s="487">
        <v>0</v>
      </c>
      <c r="Q12" s="487">
        <v>0</v>
      </c>
      <c r="R12" s="487">
        <v>0</v>
      </c>
    </row>
    <row r="13" spans="1:20" s="158" customFormat="1" ht="16.149999999999999" customHeight="1" x14ac:dyDescent="0.3">
      <c r="A13" s="8">
        <v>3</v>
      </c>
      <c r="B13" s="9" t="s">
        <v>910</v>
      </c>
      <c r="C13" s="485">
        <v>58</v>
      </c>
      <c r="D13" s="485">
        <v>14</v>
      </c>
      <c r="E13" s="486">
        <v>0</v>
      </c>
      <c r="F13" s="485">
        <f t="shared" si="0"/>
        <v>72</v>
      </c>
      <c r="G13" s="487">
        <v>58</v>
      </c>
      <c r="H13" s="487">
        <v>14</v>
      </c>
      <c r="I13" s="487">
        <v>0</v>
      </c>
      <c r="J13" s="487">
        <f t="shared" si="1"/>
        <v>72</v>
      </c>
      <c r="K13" s="487">
        <v>0</v>
      </c>
      <c r="L13" s="487">
        <v>0</v>
      </c>
      <c r="M13" s="487">
        <v>0</v>
      </c>
      <c r="N13" s="487">
        <v>0</v>
      </c>
      <c r="O13" s="487">
        <v>0</v>
      </c>
      <c r="P13" s="487">
        <v>0</v>
      </c>
      <c r="Q13" s="487">
        <v>0</v>
      </c>
      <c r="R13" s="487">
        <v>0</v>
      </c>
    </row>
    <row r="14" spans="1:20" s="158" customFormat="1" ht="16.149999999999999" customHeight="1" x14ac:dyDescent="0.3">
      <c r="A14" s="8">
        <v>4</v>
      </c>
      <c r="B14" s="9" t="s">
        <v>899</v>
      </c>
      <c r="C14" s="485">
        <v>136</v>
      </c>
      <c r="D14" s="485">
        <v>32</v>
      </c>
      <c r="E14" s="486">
        <v>0</v>
      </c>
      <c r="F14" s="485">
        <f t="shared" si="0"/>
        <v>168</v>
      </c>
      <c r="G14" s="487">
        <v>136</v>
      </c>
      <c r="H14" s="487">
        <v>32</v>
      </c>
      <c r="I14" s="487">
        <v>0</v>
      </c>
      <c r="J14" s="487">
        <f t="shared" si="1"/>
        <v>168</v>
      </c>
      <c r="K14" s="487">
        <v>0</v>
      </c>
      <c r="L14" s="487">
        <v>0</v>
      </c>
      <c r="M14" s="487">
        <v>0</v>
      </c>
      <c r="N14" s="487">
        <v>0</v>
      </c>
      <c r="O14" s="487">
        <v>0</v>
      </c>
      <c r="P14" s="487">
        <v>0</v>
      </c>
      <c r="Q14" s="487">
        <v>0</v>
      </c>
      <c r="R14" s="487">
        <v>0</v>
      </c>
    </row>
    <row r="15" spans="1:20" s="158" customFormat="1" ht="16.149999999999999" customHeight="1" x14ac:dyDescent="0.3">
      <c r="A15" s="8">
        <v>5</v>
      </c>
      <c r="B15" s="9" t="s">
        <v>900</v>
      </c>
      <c r="C15" s="485">
        <v>82</v>
      </c>
      <c r="D15" s="485">
        <v>19</v>
      </c>
      <c r="E15" s="486">
        <v>0</v>
      </c>
      <c r="F15" s="485">
        <f t="shared" si="0"/>
        <v>101</v>
      </c>
      <c r="G15" s="487">
        <v>82</v>
      </c>
      <c r="H15" s="487">
        <v>19</v>
      </c>
      <c r="I15" s="487">
        <v>0</v>
      </c>
      <c r="J15" s="487">
        <f t="shared" si="1"/>
        <v>101</v>
      </c>
      <c r="K15" s="487">
        <v>0</v>
      </c>
      <c r="L15" s="487">
        <v>0</v>
      </c>
      <c r="M15" s="487">
        <v>0</v>
      </c>
      <c r="N15" s="487">
        <v>0</v>
      </c>
      <c r="O15" s="487">
        <v>0</v>
      </c>
      <c r="P15" s="487">
        <v>0</v>
      </c>
      <c r="Q15" s="487">
        <v>0</v>
      </c>
      <c r="R15" s="487">
        <v>0</v>
      </c>
    </row>
    <row r="16" spans="1:20" s="158" customFormat="1" ht="16.149999999999999" customHeight="1" x14ac:dyDescent="0.3">
      <c r="A16" s="8">
        <v>6</v>
      </c>
      <c r="B16" s="9" t="s">
        <v>901</v>
      </c>
      <c r="C16" s="485">
        <v>146</v>
      </c>
      <c r="D16" s="485">
        <v>34</v>
      </c>
      <c r="E16" s="486">
        <v>0</v>
      </c>
      <c r="F16" s="485">
        <f t="shared" si="0"/>
        <v>180</v>
      </c>
      <c r="G16" s="487">
        <v>146</v>
      </c>
      <c r="H16" s="487">
        <v>34</v>
      </c>
      <c r="I16" s="487">
        <v>0</v>
      </c>
      <c r="J16" s="487">
        <f t="shared" si="1"/>
        <v>180</v>
      </c>
      <c r="K16" s="487">
        <v>0</v>
      </c>
      <c r="L16" s="487">
        <v>0</v>
      </c>
      <c r="M16" s="487">
        <v>0</v>
      </c>
      <c r="N16" s="487">
        <v>0</v>
      </c>
      <c r="O16" s="487">
        <v>0</v>
      </c>
      <c r="P16" s="487">
        <v>0</v>
      </c>
      <c r="Q16" s="487">
        <v>0</v>
      </c>
      <c r="R16" s="487">
        <v>0</v>
      </c>
    </row>
    <row r="17" spans="1:45" s="158" customFormat="1" ht="16.149999999999999" customHeight="1" x14ac:dyDescent="0.3">
      <c r="A17" s="8">
        <v>7</v>
      </c>
      <c r="B17" s="9" t="s">
        <v>902</v>
      </c>
      <c r="C17" s="485">
        <v>122</v>
      </c>
      <c r="D17" s="485">
        <v>28</v>
      </c>
      <c r="E17" s="486">
        <v>0</v>
      </c>
      <c r="F17" s="485">
        <f t="shared" si="0"/>
        <v>150</v>
      </c>
      <c r="G17" s="487">
        <v>122</v>
      </c>
      <c r="H17" s="487">
        <v>28</v>
      </c>
      <c r="I17" s="487">
        <v>0</v>
      </c>
      <c r="J17" s="487">
        <f t="shared" si="1"/>
        <v>150</v>
      </c>
      <c r="K17" s="487">
        <v>0</v>
      </c>
      <c r="L17" s="487">
        <v>0</v>
      </c>
      <c r="M17" s="487">
        <v>0</v>
      </c>
      <c r="N17" s="487">
        <v>0</v>
      </c>
      <c r="O17" s="487">
        <v>0</v>
      </c>
      <c r="P17" s="487">
        <v>0</v>
      </c>
      <c r="Q17" s="487">
        <v>0</v>
      </c>
      <c r="R17" s="487">
        <v>0</v>
      </c>
    </row>
    <row r="18" spans="1:45" s="158" customFormat="1" ht="16.149999999999999" customHeight="1" x14ac:dyDescent="0.3">
      <c r="A18" s="8">
        <v>8</v>
      </c>
      <c r="B18" s="9" t="s">
        <v>903</v>
      </c>
      <c r="C18" s="485">
        <v>76</v>
      </c>
      <c r="D18" s="485">
        <v>18</v>
      </c>
      <c r="E18" s="486">
        <v>0</v>
      </c>
      <c r="F18" s="485">
        <f t="shared" si="0"/>
        <v>94</v>
      </c>
      <c r="G18" s="487">
        <v>76</v>
      </c>
      <c r="H18" s="487">
        <v>18</v>
      </c>
      <c r="I18" s="487">
        <v>0</v>
      </c>
      <c r="J18" s="487">
        <f t="shared" si="1"/>
        <v>94</v>
      </c>
      <c r="K18" s="487">
        <v>0</v>
      </c>
      <c r="L18" s="487">
        <v>0</v>
      </c>
      <c r="M18" s="487">
        <v>0</v>
      </c>
      <c r="N18" s="487">
        <v>0</v>
      </c>
      <c r="O18" s="487">
        <v>0</v>
      </c>
      <c r="P18" s="487">
        <v>0</v>
      </c>
      <c r="Q18" s="487">
        <v>0</v>
      </c>
      <c r="R18" s="487">
        <v>0</v>
      </c>
    </row>
    <row r="19" spans="1:45" s="158" customFormat="1" ht="16.149999999999999" customHeight="1" x14ac:dyDescent="0.3">
      <c r="A19" s="8">
        <v>9</v>
      </c>
      <c r="B19" s="9" t="s">
        <v>904</v>
      </c>
      <c r="C19" s="485">
        <v>210</v>
      </c>
      <c r="D19" s="485">
        <v>49</v>
      </c>
      <c r="E19" s="486">
        <v>0</v>
      </c>
      <c r="F19" s="485">
        <f t="shared" si="0"/>
        <v>259</v>
      </c>
      <c r="G19" s="487">
        <v>210</v>
      </c>
      <c r="H19" s="487">
        <v>49</v>
      </c>
      <c r="I19" s="487">
        <v>0</v>
      </c>
      <c r="J19" s="487">
        <f t="shared" si="1"/>
        <v>259</v>
      </c>
      <c r="K19" s="487">
        <v>0</v>
      </c>
      <c r="L19" s="487">
        <v>0</v>
      </c>
      <c r="M19" s="487">
        <v>0</v>
      </c>
      <c r="N19" s="487">
        <v>0</v>
      </c>
      <c r="O19" s="487">
        <v>0</v>
      </c>
      <c r="P19" s="487">
        <v>0</v>
      </c>
      <c r="Q19" s="487">
        <v>0</v>
      </c>
      <c r="R19" s="487">
        <v>0</v>
      </c>
    </row>
    <row r="20" spans="1:45" s="158" customFormat="1" ht="16.149999999999999" customHeight="1" x14ac:dyDescent="0.3">
      <c r="A20" s="8">
        <v>10</v>
      </c>
      <c r="B20" s="9" t="s">
        <v>905</v>
      </c>
      <c r="C20" s="485">
        <v>267</v>
      </c>
      <c r="D20" s="485">
        <v>62</v>
      </c>
      <c r="E20" s="486">
        <v>0</v>
      </c>
      <c r="F20" s="485">
        <f t="shared" si="0"/>
        <v>329</v>
      </c>
      <c r="G20" s="487">
        <v>267</v>
      </c>
      <c r="H20" s="487">
        <v>62</v>
      </c>
      <c r="I20" s="487">
        <v>0</v>
      </c>
      <c r="J20" s="487">
        <f t="shared" si="1"/>
        <v>329</v>
      </c>
      <c r="K20" s="487">
        <v>0</v>
      </c>
      <c r="L20" s="487">
        <v>0</v>
      </c>
      <c r="M20" s="487">
        <v>0</v>
      </c>
      <c r="N20" s="487">
        <v>0</v>
      </c>
      <c r="O20" s="487">
        <v>0</v>
      </c>
      <c r="P20" s="487">
        <v>0</v>
      </c>
      <c r="Q20" s="487">
        <v>0</v>
      </c>
      <c r="R20" s="487">
        <v>0</v>
      </c>
    </row>
    <row r="21" spans="1:45" s="158" customFormat="1" ht="16.149999999999999" customHeight="1" x14ac:dyDescent="0.3">
      <c r="A21" s="8">
        <v>11</v>
      </c>
      <c r="B21" s="9" t="s">
        <v>906</v>
      </c>
      <c r="C21" s="485">
        <v>171</v>
      </c>
      <c r="D21" s="485">
        <v>40</v>
      </c>
      <c r="E21" s="486">
        <v>0</v>
      </c>
      <c r="F21" s="485">
        <f t="shared" si="0"/>
        <v>211</v>
      </c>
      <c r="G21" s="487">
        <v>171</v>
      </c>
      <c r="H21" s="487">
        <v>40</v>
      </c>
      <c r="I21" s="487">
        <v>0</v>
      </c>
      <c r="J21" s="487">
        <f t="shared" si="1"/>
        <v>211</v>
      </c>
      <c r="K21" s="487">
        <v>0</v>
      </c>
      <c r="L21" s="487">
        <v>0</v>
      </c>
      <c r="M21" s="487">
        <v>0</v>
      </c>
      <c r="N21" s="487">
        <v>0</v>
      </c>
      <c r="O21" s="487">
        <v>0</v>
      </c>
      <c r="P21" s="487">
        <v>0</v>
      </c>
      <c r="Q21" s="487">
        <v>0</v>
      </c>
      <c r="R21" s="487">
        <v>0</v>
      </c>
    </row>
    <row r="22" spans="1:45" x14ac:dyDescent="0.35">
      <c r="A22" s="8">
        <v>12</v>
      </c>
      <c r="B22" s="9" t="s">
        <v>907</v>
      </c>
      <c r="C22" s="485">
        <v>87</v>
      </c>
      <c r="D22" s="485">
        <v>20</v>
      </c>
      <c r="E22" s="486">
        <v>0</v>
      </c>
      <c r="F22" s="485">
        <f t="shared" si="0"/>
        <v>107</v>
      </c>
      <c r="G22" s="487">
        <v>87</v>
      </c>
      <c r="H22" s="487">
        <v>20</v>
      </c>
      <c r="I22" s="487">
        <v>0</v>
      </c>
      <c r="J22" s="487">
        <f t="shared" si="1"/>
        <v>107</v>
      </c>
      <c r="K22" s="487">
        <v>0</v>
      </c>
      <c r="L22" s="487">
        <v>0</v>
      </c>
      <c r="M22" s="487">
        <v>0</v>
      </c>
      <c r="N22" s="487">
        <v>0</v>
      </c>
      <c r="O22" s="487">
        <v>0</v>
      </c>
      <c r="P22" s="487">
        <v>0</v>
      </c>
      <c r="Q22" s="487">
        <v>0</v>
      </c>
      <c r="R22" s="487">
        <v>0</v>
      </c>
    </row>
    <row r="23" spans="1:45" x14ac:dyDescent="0.35">
      <c r="A23" s="8">
        <v>13</v>
      </c>
      <c r="B23" s="9" t="s">
        <v>908</v>
      </c>
      <c r="C23" s="485">
        <v>244</v>
      </c>
      <c r="D23" s="485">
        <v>57</v>
      </c>
      <c r="E23" s="486">
        <v>0</v>
      </c>
      <c r="F23" s="485">
        <f t="shared" si="0"/>
        <v>301</v>
      </c>
      <c r="G23" s="487">
        <v>244</v>
      </c>
      <c r="H23" s="487">
        <v>57</v>
      </c>
      <c r="I23" s="487">
        <v>0</v>
      </c>
      <c r="J23" s="487">
        <f t="shared" si="1"/>
        <v>301</v>
      </c>
      <c r="K23" s="487">
        <v>0</v>
      </c>
      <c r="L23" s="487">
        <v>0</v>
      </c>
      <c r="M23" s="487">
        <v>0</v>
      </c>
      <c r="N23" s="487">
        <v>0</v>
      </c>
      <c r="O23" s="487">
        <v>0</v>
      </c>
      <c r="P23" s="487">
        <v>0</v>
      </c>
      <c r="Q23" s="487">
        <v>0</v>
      </c>
      <c r="R23" s="487">
        <v>0</v>
      </c>
    </row>
    <row r="24" spans="1:45" x14ac:dyDescent="0.35">
      <c r="A24" s="8">
        <v>14</v>
      </c>
      <c r="B24" s="9" t="s">
        <v>909</v>
      </c>
      <c r="C24" s="485">
        <v>76</v>
      </c>
      <c r="D24" s="485">
        <v>17</v>
      </c>
      <c r="E24" s="486">
        <v>0</v>
      </c>
      <c r="F24" s="485">
        <f t="shared" si="0"/>
        <v>93</v>
      </c>
      <c r="G24" s="487">
        <v>76</v>
      </c>
      <c r="H24" s="487">
        <v>17</v>
      </c>
      <c r="I24" s="487">
        <v>0</v>
      </c>
      <c r="J24" s="487">
        <f t="shared" si="1"/>
        <v>93</v>
      </c>
      <c r="K24" s="487">
        <v>0</v>
      </c>
      <c r="L24" s="487">
        <v>0</v>
      </c>
      <c r="M24" s="487">
        <v>0</v>
      </c>
      <c r="N24" s="487">
        <v>0</v>
      </c>
      <c r="O24" s="487">
        <v>0</v>
      </c>
      <c r="P24" s="487">
        <v>0</v>
      </c>
      <c r="Q24" s="487">
        <v>0</v>
      </c>
      <c r="R24" s="487">
        <v>0</v>
      </c>
    </row>
    <row r="25" spans="1:45" x14ac:dyDescent="0.35">
      <c r="A25" s="8">
        <v>15</v>
      </c>
      <c r="B25" s="9" t="s">
        <v>911</v>
      </c>
      <c r="C25" s="485">
        <v>141</v>
      </c>
      <c r="D25" s="485">
        <v>33</v>
      </c>
      <c r="E25" s="486">
        <v>0</v>
      </c>
      <c r="F25" s="485">
        <f t="shared" si="0"/>
        <v>174</v>
      </c>
      <c r="G25" s="487">
        <v>141</v>
      </c>
      <c r="H25" s="487">
        <v>33</v>
      </c>
      <c r="I25" s="487">
        <v>0</v>
      </c>
      <c r="J25" s="487">
        <f t="shared" si="1"/>
        <v>174</v>
      </c>
      <c r="K25" s="487">
        <v>0</v>
      </c>
      <c r="L25" s="487">
        <v>0</v>
      </c>
      <c r="M25" s="487">
        <v>0</v>
      </c>
      <c r="N25" s="487">
        <v>0</v>
      </c>
      <c r="O25" s="487">
        <v>0</v>
      </c>
      <c r="P25" s="487">
        <v>0</v>
      </c>
      <c r="Q25" s="487">
        <v>0</v>
      </c>
      <c r="R25" s="487">
        <v>0</v>
      </c>
    </row>
    <row r="26" spans="1:45" s="73" customFormat="1" x14ac:dyDescent="0.35">
      <c r="A26" s="8">
        <v>16</v>
      </c>
      <c r="B26" s="9" t="s">
        <v>912</v>
      </c>
      <c r="C26" s="485">
        <v>81</v>
      </c>
      <c r="D26" s="485">
        <v>16</v>
      </c>
      <c r="E26" s="486">
        <v>0</v>
      </c>
      <c r="F26" s="485">
        <f t="shared" si="0"/>
        <v>97</v>
      </c>
      <c r="G26" s="487">
        <v>81</v>
      </c>
      <c r="H26" s="487">
        <v>16</v>
      </c>
      <c r="I26" s="487">
        <v>0</v>
      </c>
      <c r="J26" s="487">
        <f t="shared" si="1"/>
        <v>97</v>
      </c>
      <c r="K26" s="487">
        <v>0</v>
      </c>
      <c r="L26" s="487">
        <v>0</v>
      </c>
      <c r="M26" s="487">
        <v>0</v>
      </c>
      <c r="N26" s="487">
        <v>0</v>
      </c>
      <c r="O26" s="487">
        <v>0</v>
      </c>
      <c r="P26" s="487">
        <v>0</v>
      </c>
      <c r="Q26" s="487">
        <v>0</v>
      </c>
      <c r="R26" s="487">
        <v>0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</row>
    <row r="27" spans="1:45" x14ac:dyDescent="0.35">
      <c r="A27" s="8"/>
      <c r="B27" s="9" t="s">
        <v>15</v>
      </c>
      <c r="C27" s="73">
        <f t="shared" ref="C27:R27" si="2">SUM(C11:C26)</f>
        <v>2409</v>
      </c>
      <c r="D27" s="73">
        <f t="shared" si="2"/>
        <v>557</v>
      </c>
      <c r="E27" s="73">
        <f t="shared" si="2"/>
        <v>0</v>
      </c>
      <c r="F27" s="73">
        <f t="shared" si="2"/>
        <v>2966</v>
      </c>
      <c r="G27" s="73">
        <f t="shared" si="2"/>
        <v>2409</v>
      </c>
      <c r="H27" s="73">
        <f t="shared" si="2"/>
        <v>557</v>
      </c>
      <c r="I27" s="73">
        <f t="shared" si="2"/>
        <v>0</v>
      </c>
      <c r="J27" s="73">
        <f t="shared" si="2"/>
        <v>2966</v>
      </c>
      <c r="K27" s="488">
        <f t="shared" si="2"/>
        <v>0</v>
      </c>
      <c r="L27" s="488">
        <f t="shared" si="2"/>
        <v>0</v>
      </c>
      <c r="M27" s="488">
        <f t="shared" si="2"/>
        <v>0</v>
      </c>
      <c r="N27" s="488">
        <f t="shared" si="2"/>
        <v>0</v>
      </c>
      <c r="O27" s="488">
        <f t="shared" si="2"/>
        <v>0</v>
      </c>
      <c r="P27" s="488">
        <f t="shared" si="2"/>
        <v>0</v>
      </c>
      <c r="Q27" s="488">
        <f t="shared" si="2"/>
        <v>0</v>
      </c>
      <c r="R27" s="488">
        <f t="shared" si="2"/>
        <v>0</v>
      </c>
    </row>
    <row r="28" spans="1:45" x14ac:dyDescent="0.35">
      <c r="A28" s="241"/>
      <c r="B28" s="12"/>
      <c r="C28" s="74"/>
      <c r="D28" s="74"/>
      <c r="E28" s="74"/>
      <c r="F28" s="74"/>
      <c r="G28" s="74"/>
      <c r="H28" s="74"/>
      <c r="I28" s="74"/>
      <c r="J28" s="74"/>
      <c r="K28" s="580"/>
      <c r="L28" s="580"/>
      <c r="M28" s="580"/>
      <c r="N28" s="580"/>
      <c r="O28" s="580"/>
      <c r="P28" s="580"/>
      <c r="Q28" s="580"/>
      <c r="R28" s="580"/>
    </row>
    <row r="29" spans="1:45" x14ac:dyDescent="0.35">
      <c r="A29" s="241"/>
      <c r="B29" s="12"/>
      <c r="C29" s="74"/>
      <c r="D29" s="74"/>
      <c r="E29" s="74"/>
      <c r="F29" s="74"/>
      <c r="G29" s="74"/>
      <c r="H29" s="74"/>
      <c r="I29" s="74"/>
      <c r="J29" s="74"/>
      <c r="K29" s="580"/>
      <c r="L29" s="580"/>
      <c r="M29" s="580"/>
      <c r="N29" s="580"/>
      <c r="O29" s="580"/>
      <c r="P29" s="580"/>
      <c r="Q29" s="580"/>
      <c r="R29" s="580"/>
    </row>
    <row r="32" spans="1:45" s="15" customFormat="1" ht="13" x14ac:dyDescent="0.3">
      <c r="A32" s="14" t="s">
        <v>11</v>
      </c>
      <c r="G32" s="14"/>
      <c r="H32" s="14"/>
      <c r="J32" s="367"/>
      <c r="K32" s="14"/>
      <c r="L32" s="14"/>
      <c r="M32" s="14"/>
      <c r="N32" s="14"/>
      <c r="O32" s="14"/>
      <c r="P32" s="358"/>
      <c r="Q32" s="358"/>
      <c r="R32" s="358"/>
      <c r="S32" s="358"/>
    </row>
    <row r="33" spans="1:19" s="15" customFormat="1" ht="12.75" customHeight="1" x14ac:dyDescent="0.3">
      <c r="J33" s="14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15" customFormat="1" ht="12.75" customHeight="1" x14ac:dyDescent="0.3">
      <c r="C34" s="667" t="s">
        <v>895</v>
      </c>
      <c r="D34" s="667"/>
      <c r="E34" s="667"/>
      <c r="F34" s="667"/>
      <c r="J34" s="30"/>
      <c r="K34" s="30"/>
      <c r="L34" s="30"/>
      <c r="M34" s="30"/>
      <c r="N34" s="30"/>
      <c r="O34" s="660" t="s">
        <v>956</v>
      </c>
      <c r="P34" s="660"/>
      <c r="Q34" s="660"/>
      <c r="R34" s="660"/>
      <c r="S34" s="30"/>
    </row>
    <row r="35" spans="1:19" s="15" customFormat="1" ht="12.75" customHeight="1" x14ac:dyDescent="0.3">
      <c r="A35" s="14"/>
      <c r="B35" s="14"/>
      <c r="C35" s="667" t="s">
        <v>918</v>
      </c>
      <c r="D35" s="667"/>
      <c r="E35" s="667"/>
      <c r="F35" s="667"/>
      <c r="J35" s="367"/>
      <c r="K35" s="14"/>
      <c r="L35" s="14"/>
      <c r="M35" s="14"/>
      <c r="N35" s="30"/>
      <c r="O35" s="660" t="s">
        <v>957</v>
      </c>
      <c r="P35" s="660"/>
      <c r="Q35" s="660"/>
      <c r="R35" s="660"/>
      <c r="S35" s="30"/>
    </row>
    <row r="36" spans="1:19" x14ac:dyDescent="0.35">
      <c r="C36" s="668" t="s">
        <v>896</v>
      </c>
      <c r="D36" s="668"/>
      <c r="E36" s="668"/>
      <c r="F36" s="668"/>
      <c r="O36" s="660" t="s">
        <v>958</v>
      </c>
      <c r="P36" s="660"/>
      <c r="Q36" s="660"/>
      <c r="R36" s="660"/>
    </row>
  </sheetData>
  <mergeCells count="16">
    <mergeCell ref="G1:M1"/>
    <mergeCell ref="E2:O2"/>
    <mergeCell ref="O8:R8"/>
    <mergeCell ref="A4:R4"/>
    <mergeCell ref="C34:F34"/>
    <mergeCell ref="C8:F8"/>
    <mergeCell ref="K8:N8"/>
    <mergeCell ref="G8:J8"/>
    <mergeCell ref="O34:R34"/>
    <mergeCell ref="O35:R35"/>
    <mergeCell ref="O36:R36"/>
    <mergeCell ref="A6:B6"/>
    <mergeCell ref="A8:A9"/>
    <mergeCell ref="B8:B9"/>
    <mergeCell ref="C35:F35"/>
    <mergeCell ref="C36:F36"/>
  </mergeCells>
  <phoneticPr fontId="0" type="noConversion"/>
  <printOptions horizontalCentered="1"/>
  <pageMargins left="0.70866141732283472" right="0.70866141732283472" top="1.0900000000000001" bottom="0" header="0.31496062992125984" footer="0.31496062992125984"/>
  <pageSetup paperSize="9" scale="7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S37"/>
  <sheetViews>
    <sheetView view="pageBreakPreview" topLeftCell="C15" zoomScale="90" zoomScaleNormal="70" zoomScaleSheetLayoutView="90" workbookViewId="0">
      <selection activeCell="L36" sqref="L36"/>
    </sheetView>
  </sheetViews>
  <sheetFormatPr defaultColWidth="9.1796875" defaultRowHeight="14.5" x14ac:dyDescent="0.35"/>
  <cols>
    <col min="1" max="1" width="7.26953125" style="67" customWidth="1"/>
    <col min="2" max="2" width="14.1796875" style="67" customWidth="1"/>
    <col min="3" max="3" width="15.453125" style="67" customWidth="1"/>
    <col min="4" max="4" width="14.81640625" style="67" customWidth="1"/>
    <col min="5" max="5" width="11.81640625" style="67" customWidth="1"/>
    <col min="6" max="6" width="9.81640625" style="67" customWidth="1"/>
    <col min="7" max="7" width="12.7265625" style="67" customWidth="1"/>
    <col min="8" max="9" width="11" style="67" customWidth="1"/>
    <col min="10" max="10" width="14.1796875" style="67" customWidth="1"/>
    <col min="11" max="11" width="12.26953125" style="67" customWidth="1"/>
    <col min="12" max="12" width="13.1796875" style="67" customWidth="1"/>
    <col min="13" max="13" width="9.7265625" style="67" customWidth="1"/>
    <col min="14" max="14" width="9.54296875" style="67" customWidth="1"/>
    <col min="15" max="15" width="12.7265625" style="67" customWidth="1"/>
    <col min="16" max="16" width="13.26953125" style="67" customWidth="1"/>
    <col min="17" max="17" width="11.26953125" style="67" customWidth="1"/>
    <col min="18" max="18" width="9.26953125" style="67" customWidth="1"/>
    <col min="19" max="19" width="9.1796875" style="67"/>
    <col min="20" max="20" width="12.26953125" style="67" customWidth="1"/>
    <col min="21" max="16384" width="9.1796875" style="67"/>
  </cols>
  <sheetData>
    <row r="1" spans="1:20" s="15" customFormat="1" ht="15.5" x14ac:dyDescent="0.35">
      <c r="C1" s="38"/>
      <c r="D1" s="38"/>
      <c r="E1" s="38"/>
      <c r="F1" s="38"/>
      <c r="G1" s="38"/>
      <c r="H1" s="38"/>
      <c r="I1" s="100" t="s">
        <v>0</v>
      </c>
      <c r="J1" s="38"/>
      <c r="Q1" s="861" t="s">
        <v>534</v>
      </c>
      <c r="R1" s="861"/>
    </row>
    <row r="2" spans="1:20" s="15" customFormat="1" ht="20" x14ac:dyDescent="0.4">
      <c r="G2" s="693" t="s">
        <v>740</v>
      </c>
      <c r="H2" s="693"/>
      <c r="I2" s="693"/>
      <c r="J2" s="693"/>
      <c r="K2" s="693"/>
      <c r="L2" s="693"/>
      <c r="M2" s="693"/>
      <c r="N2" s="37"/>
      <c r="O2" s="37"/>
      <c r="P2" s="37"/>
      <c r="Q2" s="37"/>
    </row>
    <row r="3" spans="1:20" s="15" customFormat="1" ht="20" x14ac:dyDescent="0.4">
      <c r="G3" s="119"/>
      <c r="H3" s="119"/>
      <c r="I3" s="119"/>
      <c r="J3" s="119"/>
      <c r="K3" s="119"/>
      <c r="L3" s="119"/>
      <c r="M3" s="119"/>
      <c r="N3" s="37"/>
      <c r="O3" s="37"/>
      <c r="P3" s="37"/>
      <c r="Q3" s="37"/>
    </row>
    <row r="4" spans="1:20" ht="18" x14ac:dyDescent="0.4">
      <c r="A4" s="1033" t="s">
        <v>754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391"/>
    </row>
    <row r="5" spans="1:20" ht="15.5" x14ac:dyDescent="0.35">
      <c r="C5" s="68"/>
      <c r="D5" s="6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x14ac:dyDescent="0.35">
      <c r="A6" s="79" t="s">
        <v>916</v>
      </c>
    </row>
    <row r="7" spans="1:20" x14ac:dyDescent="0.35">
      <c r="B7" s="70"/>
      <c r="Q7" s="108" t="s">
        <v>132</v>
      </c>
    </row>
    <row r="8" spans="1:20" s="71" customFormat="1" ht="32.5" customHeight="1" x14ac:dyDescent="0.35">
      <c r="A8" s="689" t="s">
        <v>2</v>
      </c>
      <c r="B8" s="1025" t="s">
        <v>3</v>
      </c>
      <c r="C8" s="1031" t="s">
        <v>447</v>
      </c>
      <c r="D8" s="1031"/>
      <c r="E8" s="1031"/>
      <c r="F8" s="1031"/>
      <c r="G8" s="1031" t="s">
        <v>448</v>
      </c>
      <c r="H8" s="1031"/>
      <c r="I8" s="1031"/>
      <c r="J8" s="1031"/>
      <c r="K8" s="1031" t="s">
        <v>449</v>
      </c>
      <c r="L8" s="1031"/>
      <c r="M8" s="1031"/>
      <c r="N8" s="1031"/>
      <c r="O8" s="1031" t="s">
        <v>450</v>
      </c>
      <c r="P8" s="1031"/>
      <c r="Q8" s="1031"/>
      <c r="R8" s="1025"/>
      <c r="S8" s="1034" t="s">
        <v>155</v>
      </c>
    </row>
    <row r="9" spans="1:20" s="72" customFormat="1" ht="75" customHeight="1" x14ac:dyDescent="0.35">
      <c r="A9" s="689"/>
      <c r="B9" s="1026"/>
      <c r="C9" s="78" t="s">
        <v>152</v>
      </c>
      <c r="D9" s="123" t="s">
        <v>154</v>
      </c>
      <c r="E9" s="78" t="s">
        <v>131</v>
      </c>
      <c r="F9" s="123" t="s">
        <v>153</v>
      </c>
      <c r="G9" s="78" t="s">
        <v>233</v>
      </c>
      <c r="H9" s="123" t="s">
        <v>154</v>
      </c>
      <c r="I9" s="78" t="s">
        <v>131</v>
      </c>
      <c r="J9" s="123" t="s">
        <v>153</v>
      </c>
      <c r="K9" s="78" t="s">
        <v>233</v>
      </c>
      <c r="L9" s="123" t="s">
        <v>154</v>
      </c>
      <c r="M9" s="78" t="s">
        <v>131</v>
      </c>
      <c r="N9" s="123" t="s">
        <v>153</v>
      </c>
      <c r="O9" s="78" t="s">
        <v>233</v>
      </c>
      <c r="P9" s="123" t="s">
        <v>154</v>
      </c>
      <c r="Q9" s="78" t="s">
        <v>131</v>
      </c>
      <c r="R9" s="124" t="s">
        <v>153</v>
      </c>
      <c r="S9" s="1034"/>
    </row>
    <row r="10" spans="1:20" s="72" customFormat="1" ht="16.149999999999999" customHeight="1" x14ac:dyDescent="0.35">
      <c r="A10" s="5">
        <v>1</v>
      </c>
      <c r="B10" s="77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115">
        <v>18</v>
      </c>
      <c r="S10" s="122">
        <v>19</v>
      </c>
    </row>
    <row r="11" spans="1:20" s="72" customFormat="1" ht="16.149999999999999" customHeight="1" x14ac:dyDescent="0.35">
      <c r="A11" s="8">
        <v>1</v>
      </c>
      <c r="B11" s="9" t="s">
        <v>897</v>
      </c>
      <c r="C11" s="489">
        <v>0</v>
      </c>
      <c r="D11" s="489">
        <v>0</v>
      </c>
      <c r="E11" s="489">
        <v>0</v>
      </c>
      <c r="F11" s="489">
        <v>0</v>
      </c>
      <c r="G11" s="489">
        <v>0</v>
      </c>
      <c r="H11" s="489">
        <v>0</v>
      </c>
      <c r="I11" s="489">
        <v>0</v>
      </c>
      <c r="J11" s="489">
        <v>0</v>
      </c>
      <c r="K11" s="489">
        <v>0</v>
      </c>
      <c r="L11" s="489">
        <v>0</v>
      </c>
      <c r="M11" s="489">
        <v>0</v>
      </c>
      <c r="N11" s="489">
        <v>0</v>
      </c>
      <c r="O11" s="489">
        <v>0</v>
      </c>
      <c r="P11" s="489">
        <v>0</v>
      </c>
      <c r="Q11" s="489">
        <v>0</v>
      </c>
      <c r="R11" s="489">
        <v>0</v>
      </c>
      <c r="S11" s="489">
        <v>0</v>
      </c>
    </row>
    <row r="12" spans="1:20" s="72" customFormat="1" ht="16.149999999999999" customHeight="1" x14ac:dyDescent="0.35">
      <c r="A12" s="8">
        <v>2</v>
      </c>
      <c r="B12" s="9" t="s">
        <v>898</v>
      </c>
      <c r="C12" s="489">
        <v>0</v>
      </c>
      <c r="D12" s="489">
        <v>0</v>
      </c>
      <c r="E12" s="489">
        <v>0</v>
      </c>
      <c r="F12" s="489">
        <v>0</v>
      </c>
      <c r="G12" s="489">
        <v>0</v>
      </c>
      <c r="H12" s="489">
        <v>0</v>
      </c>
      <c r="I12" s="489">
        <v>0</v>
      </c>
      <c r="J12" s="489">
        <v>0</v>
      </c>
      <c r="K12" s="489">
        <v>0</v>
      </c>
      <c r="L12" s="489">
        <v>0</v>
      </c>
      <c r="M12" s="489">
        <v>0</v>
      </c>
      <c r="N12" s="489">
        <v>0</v>
      </c>
      <c r="O12" s="489">
        <v>0</v>
      </c>
      <c r="P12" s="489">
        <v>0</v>
      </c>
      <c r="Q12" s="489">
        <v>0</v>
      </c>
      <c r="R12" s="489">
        <v>0</v>
      </c>
      <c r="S12" s="489">
        <v>0</v>
      </c>
    </row>
    <row r="13" spans="1:20" s="72" customFormat="1" ht="16.149999999999999" customHeight="1" x14ac:dyDescent="0.35">
      <c r="A13" s="8">
        <v>3</v>
      </c>
      <c r="B13" s="9" t="s">
        <v>910</v>
      </c>
      <c r="C13" s="489">
        <v>0</v>
      </c>
      <c r="D13" s="489">
        <v>0</v>
      </c>
      <c r="E13" s="489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  <c r="K13" s="489">
        <v>0</v>
      </c>
      <c r="L13" s="489">
        <v>0</v>
      </c>
      <c r="M13" s="489">
        <v>0</v>
      </c>
      <c r="N13" s="489">
        <v>0</v>
      </c>
      <c r="O13" s="489">
        <v>0</v>
      </c>
      <c r="P13" s="489">
        <v>0</v>
      </c>
      <c r="Q13" s="489">
        <v>0</v>
      </c>
      <c r="R13" s="489">
        <v>0</v>
      </c>
      <c r="S13" s="489">
        <v>0</v>
      </c>
    </row>
    <row r="14" spans="1:20" s="72" customFormat="1" ht="16.149999999999999" customHeight="1" x14ac:dyDescent="0.35">
      <c r="A14" s="8">
        <v>4</v>
      </c>
      <c r="B14" s="9" t="s">
        <v>899</v>
      </c>
      <c r="C14" s="489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489">
        <v>0</v>
      </c>
      <c r="N14" s="489">
        <v>0</v>
      </c>
      <c r="O14" s="489">
        <v>0</v>
      </c>
      <c r="P14" s="489">
        <v>0</v>
      </c>
      <c r="Q14" s="489">
        <v>0</v>
      </c>
      <c r="R14" s="489">
        <v>0</v>
      </c>
      <c r="S14" s="489">
        <v>0</v>
      </c>
    </row>
    <row r="15" spans="1:20" s="72" customFormat="1" ht="16.149999999999999" customHeight="1" x14ac:dyDescent="0.35">
      <c r="A15" s="8">
        <v>5</v>
      </c>
      <c r="B15" s="9" t="s">
        <v>900</v>
      </c>
      <c r="C15" s="489">
        <v>0</v>
      </c>
      <c r="D15" s="489">
        <v>0</v>
      </c>
      <c r="E15" s="489">
        <v>0</v>
      </c>
      <c r="F15" s="489">
        <v>0</v>
      </c>
      <c r="G15" s="489">
        <v>0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489">
        <v>0</v>
      </c>
      <c r="N15" s="489">
        <v>0</v>
      </c>
      <c r="O15" s="489">
        <v>0</v>
      </c>
      <c r="P15" s="489">
        <v>0</v>
      </c>
      <c r="Q15" s="489">
        <v>0</v>
      </c>
      <c r="R15" s="489">
        <v>0</v>
      </c>
      <c r="S15" s="489">
        <v>0</v>
      </c>
    </row>
    <row r="16" spans="1:20" s="72" customFormat="1" ht="16.149999999999999" customHeight="1" x14ac:dyDescent="0.35">
      <c r="A16" s="8">
        <v>6</v>
      </c>
      <c r="B16" s="9" t="s">
        <v>901</v>
      </c>
      <c r="C16" s="489">
        <v>0</v>
      </c>
      <c r="D16" s="489">
        <v>0</v>
      </c>
      <c r="E16" s="489">
        <v>0</v>
      </c>
      <c r="F16" s="489">
        <v>0</v>
      </c>
      <c r="G16" s="489">
        <v>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489">
        <v>0</v>
      </c>
      <c r="N16" s="489">
        <v>0</v>
      </c>
      <c r="O16" s="489">
        <v>0</v>
      </c>
      <c r="P16" s="489">
        <v>0</v>
      </c>
      <c r="Q16" s="489">
        <v>0</v>
      </c>
      <c r="R16" s="489">
        <v>0</v>
      </c>
      <c r="S16" s="489">
        <v>0</v>
      </c>
    </row>
    <row r="17" spans="1:45" s="72" customFormat="1" ht="16.149999999999999" customHeight="1" x14ac:dyDescent="0.35">
      <c r="A17" s="8">
        <v>7</v>
      </c>
      <c r="B17" s="9" t="s">
        <v>902</v>
      </c>
      <c r="C17" s="489">
        <v>0</v>
      </c>
      <c r="D17" s="489">
        <v>0</v>
      </c>
      <c r="E17" s="489">
        <v>0</v>
      </c>
      <c r="F17" s="489">
        <v>0</v>
      </c>
      <c r="G17" s="489">
        <v>0</v>
      </c>
      <c r="H17" s="489">
        <v>0</v>
      </c>
      <c r="I17" s="489">
        <v>0</v>
      </c>
      <c r="J17" s="489">
        <v>0</v>
      </c>
      <c r="K17" s="489">
        <v>0</v>
      </c>
      <c r="L17" s="489">
        <v>0</v>
      </c>
      <c r="M17" s="489">
        <v>0</v>
      </c>
      <c r="N17" s="489">
        <v>0</v>
      </c>
      <c r="O17" s="489">
        <v>0</v>
      </c>
      <c r="P17" s="489">
        <v>0</v>
      </c>
      <c r="Q17" s="489">
        <v>0</v>
      </c>
      <c r="R17" s="489">
        <v>0</v>
      </c>
      <c r="S17" s="489">
        <v>0</v>
      </c>
    </row>
    <row r="18" spans="1:45" x14ac:dyDescent="0.35">
      <c r="A18" s="8">
        <v>8</v>
      </c>
      <c r="B18" s="9" t="s">
        <v>903</v>
      </c>
      <c r="C18" s="489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89">
        <v>0</v>
      </c>
      <c r="L18" s="489">
        <v>0</v>
      </c>
      <c r="M18" s="489">
        <v>0</v>
      </c>
      <c r="N18" s="489">
        <v>0</v>
      </c>
      <c r="O18" s="489">
        <v>0</v>
      </c>
      <c r="P18" s="489">
        <v>0</v>
      </c>
      <c r="Q18" s="489">
        <v>0</v>
      </c>
      <c r="R18" s="489">
        <v>0</v>
      </c>
      <c r="S18" s="489">
        <v>0</v>
      </c>
    </row>
    <row r="19" spans="1:45" x14ac:dyDescent="0.35">
      <c r="A19" s="8">
        <v>9</v>
      </c>
      <c r="B19" s="9" t="s">
        <v>904</v>
      </c>
      <c r="C19" s="489">
        <v>0</v>
      </c>
      <c r="D19" s="489">
        <v>0</v>
      </c>
      <c r="E19" s="489">
        <v>0</v>
      </c>
      <c r="F19" s="489">
        <v>0</v>
      </c>
      <c r="G19" s="489">
        <v>0</v>
      </c>
      <c r="H19" s="489">
        <v>0</v>
      </c>
      <c r="I19" s="489">
        <v>0</v>
      </c>
      <c r="J19" s="489">
        <v>0</v>
      </c>
      <c r="K19" s="489">
        <v>0</v>
      </c>
      <c r="L19" s="489">
        <v>0</v>
      </c>
      <c r="M19" s="489">
        <v>0</v>
      </c>
      <c r="N19" s="489">
        <v>0</v>
      </c>
      <c r="O19" s="489">
        <v>0</v>
      </c>
      <c r="P19" s="489">
        <v>0</v>
      </c>
      <c r="Q19" s="489">
        <v>0</v>
      </c>
      <c r="R19" s="489">
        <v>0</v>
      </c>
      <c r="S19" s="489">
        <v>0</v>
      </c>
    </row>
    <row r="20" spans="1:45" x14ac:dyDescent="0.35">
      <c r="A20" s="8">
        <v>10</v>
      </c>
      <c r="B20" s="9" t="s">
        <v>905</v>
      </c>
      <c r="C20" s="489">
        <v>0</v>
      </c>
      <c r="D20" s="489">
        <v>0</v>
      </c>
      <c r="E20" s="489">
        <v>0</v>
      </c>
      <c r="F20" s="489">
        <v>0</v>
      </c>
      <c r="G20" s="489">
        <v>0</v>
      </c>
      <c r="H20" s="489">
        <v>0</v>
      </c>
      <c r="I20" s="489">
        <v>0</v>
      </c>
      <c r="J20" s="489">
        <v>0</v>
      </c>
      <c r="K20" s="489">
        <v>0</v>
      </c>
      <c r="L20" s="489">
        <v>0</v>
      </c>
      <c r="M20" s="489">
        <v>0</v>
      </c>
      <c r="N20" s="489">
        <v>0</v>
      </c>
      <c r="O20" s="489">
        <v>0</v>
      </c>
      <c r="P20" s="489">
        <v>0</v>
      </c>
      <c r="Q20" s="489">
        <v>0</v>
      </c>
      <c r="R20" s="489">
        <v>0</v>
      </c>
      <c r="S20" s="489">
        <v>0</v>
      </c>
    </row>
    <row r="21" spans="1:45" x14ac:dyDescent="0.35">
      <c r="A21" s="8">
        <v>11</v>
      </c>
      <c r="B21" s="9" t="s">
        <v>906</v>
      </c>
      <c r="C21" s="489">
        <v>0</v>
      </c>
      <c r="D21" s="489">
        <v>0</v>
      </c>
      <c r="E21" s="489">
        <v>0</v>
      </c>
      <c r="F21" s="489">
        <v>0</v>
      </c>
      <c r="G21" s="489">
        <v>0</v>
      </c>
      <c r="H21" s="489">
        <v>0</v>
      </c>
      <c r="I21" s="489">
        <v>0</v>
      </c>
      <c r="J21" s="489">
        <v>0</v>
      </c>
      <c r="K21" s="489">
        <v>0</v>
      </c>
      <c r="L21" s="489">
        <v>0</v>
      </c>
      <c r="M21" s="489">
        <v>0</v>
      </c>
      <c r="N21" s="489">
        <v>0</v>
      </c>
      <c r="O21" s="489">
        <v>0</v>
      </c>
      <c r="P21" s="489">
        <v>0</v>
      </c>
      <c r="Q21" s="489">
        <v>0</v>
      </c>
      <c r="R21" s="489">
        <v>0</v>
      </c>
      <c r="S21" s="489">
        <v>0</v>
      </c>
    </row>
    <row r="22" spans="1:45" s="73" customFormat="1" x14ac:dyDescent="0.35">
      <c r="A22" s="8">
        <v>12</v>
      </c>
      <c r="B22" s="9" t="s">
        <v>907</v>
      </c>
      <c r="C22" s="489">
        <v>0</v>
      </c>
      <c r="D22" s="489">
        <v>0</v>
      </c>
      <c r="E22" s="489">
        <v>0</v>
      </c>
      <c r="F22" s="489">
        <v>0</v>
      </c>
      <c r="G22" s="489">
        <v>0</v>
      </c>
      <c r="H22" s="489">
        <v>0</v>
      </c>
      <c r="I22" s="489">
        <v>0</v>
      </c>
      <c r="J22" s="489">
        <v>0</v>
      </c>
      <c r="K22" s="489">
        <v>0</v>
      </c>
      <c r="L22" s="489">
        <v>0</v>
      </c>
      <c r="M22" s="489">
        <v>0</v>
      </c>
      <c r="N22" s="489">
        <v>0</v>
      </c>
      <c r="O22" s="489">
        <v>0</v>
      </c>
      <c r="P22" s="489">
        <v>0</v>
      </c>
      <c r="Q22" s="489">
        <v>0</v>
      </c>
      <c r="R22" s="489">
        <v>0</v>
      </c>
      <c r="S22" s="489">
        <v>0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</row>
    <row r="23" spans="1:45" x14ac:dyDescent="0.35">
      <c r="A23" s="8">
        <v>13</v>
      </c>
      <c r="B23" s="9" t="s">
        <v>908</v>
      </c>
      <c r="C23" s="489">
        <v>0</v>
      </c>
      <c r="D23" s="489">
        <v>0</v>
      </c>
      <c r="E23" s="489">
        <v>0</v>
      </c>
      <c r="F23" s="489">
        <v>0</v>
      </c>
      <c r="G23" s="489">
        <v>0</v>
      </c>
      <c r="H23" s="489">
        <v>0</v>
      </c>
      <c r="I23" s="489">
        <v>0</v>
      </c>
      <c r="J23" s="489">
        <v>0</v>
      </c>
      <c r="K23" s="489">
        <v>0</v>
      </c>
      <c r="L23" s="489">
        <v>0</v>
      </c>
      <c r="M23" s="489">
        <v>0</v>
      </c>
      <c r="N23" s="489">
        <v>0</v>
      </c>
      <c r="O23" s="489">
        <v>0</v>
      </c>
      <c r="P23" s="489">
        <v>0</v>
      </c>
      <c r="Q23" s="489">
        <v>0</v>
      </c>
      <c r="R23" s="489">
        <v>0</v>
      </c>
      <c r="S23" s="489">
        <v>0</v>
      </c>
    </row>
    <row r="24" spans="1:45" x14ac:dyDescent="0.35">
      <c r="A24" s="8">
        <v>14</v>
      </c>
      <c r="B24" s="9" t="s">
        <v>909</v>
      </c>
      <c r="C24" s="489">
        <v>0</v>
      </c>
      <c r="D24" s="489">
        <v>0</v>
      </c>
      <c r="E24" s="489">
        <v>0</v>
      </c>
      <c r="F24" s="489">
        <v>0</v>
      </c>
      <c r="G24" s="489">
        <v>0</v>
      </c>
      <c r="H24" s="489">
        <v>0</v>
      </c>
      <c r="I24" s="489">
        <v>0</v>
      </c>
      <c r="J24" s="489">
        <v>0</v>
      </c>
      <c r="K24" s="489">
        <v>0</v>
      </c>
      <c r="L24" s="489">
        <v>0</v>
      </c>
      <c r="M24" s="489">
        <v>0</v>
      </c>
      <c r="N24" s="489">
        <v>0</v>
      </c>
      <c r="O24" s="489">
        <v>0</v>
      </c>
      <c r="P24" s="489">
        <v>0</v>
      </c>
      <c r="Q24" s="489">
        <v>0</v>
      </c>
      <c r="R24" s="489">
        <v>0</v>
      </c>
      <c r="S24" s="489">
        <v>0</v>
      </c>
    </row>
    <row r="25" spans="1:45" x14ac:dyDescent="0.35">
      <c r="A25" s="8">
        <v>15</v>
      </c>
      <c r="B25" s="9" t="s">
        <v>911</v>
      </c>
      <c r="C25" s="489">
        <v>0</v>
      </c>
      <c r="D25" s="489">
        <v>0</v>
      </c>
      <c r="E25" s="489">
        <v>0</v>
      </c>
      <c r="F25" s="489">
        <v>0</v>
      </c>
      <c r="G25" s="489">
        <v>0</v>
      </c>
      <c r="H25" s="489">
        <v>0</v>
      </c>
      <c r="I25" s="489">
        <v>0</v>
      </c>
      <c r="J25" s="489">
        <v>0</v>
      </c>
      <c r="K25" s="489">
        <v>0</v>
      </c>
      <c r="L25" s="489">
        <v>0</v>
      </c>
      <c r="M25" s="489">
        <v>0</v>
      </c>
      <c r="N25" s="489">
        <v>0</v>
      </c>
      <c r="O25" s="489">
        <v>0</v>
      </c>
      <c r="P25" s="489">
        <v>0</v>
      </c>
      <c r="Q25" s="489">
        <v>0</v>
      </c>
      <c r="R25" s="489">
        <v>0</v>
      </c>
      <c r="S25" s="489">
        <v>0</v>
      </c>
    </row>
    <row r="26" spans="1:45" x14ac:dyDescent="0.35">
      <c r="A26" s="8">
        <v>16</v>
      </c>
      <c r="B26" s="9" t="s">
        <v>912</v>
      </c>
      <c r="C26" s="489">
        <v>0</v>
      </c>
      <c r="D26" s="489">
        <v>0</v>
      </c>
      <c r="E26" s="489">
        <v>0</v>
      </c>
      <c r="F26" s="489">
        <v>0</v>
      </c>
      <c r="G26" s="489">
        <v>0</v>
      </c>
      <c r="H26" s="489">
        <v>0</v>
      </c>
      <c r="I26" s="489">
        <v>0</v>
      </c>
      <c r="J26" s="489">
        <v>0</v>
      </c>
      <c r="K26" s="489">
        <v>0</v>
      </c>
      <c r="L26" s="489">
        <v>0</v>
      </c>
      <c r="M26" s="489">
        <v>0</v>
      </c>
      <c r="N26" s="489">
        <v>0</v>
      </c>
      <c r="O26" s="489">
        <v>0</v>
      </c>
      <c r="P26" s="489">
        <v>0</v>
      </c>
      <c r="Q26" s="489">
        <v>0</v>
      </c>
      <c r="R26" s="489">
        <v>0</v>
      </c>
      <c r="S26" s="489">
        <v>0</v>
      </c>
    </row>
    <row r="27" spans="1:45" x14ac:dyDescent="0.35">
      <c r="A27" s="8"/>
      <c r="B27" s="9" t="s">
        <v>15</v>
      </c>
      <c r="C27" s="489">
        <v>0</v>
      </c>
      <c r="D27" s="489">
        <v>0</v>
      </c>
      <c r="E27" s="489">
        <v>0</v>
      </c>
      <c r="F27" s="489">
        <v>0</v>
      </c>
      <c r="G27" s="489">
        <v>0</v>
      </c>
      <c r="H27" s="489">
        <v>0</v>
      </c>
      <c r="I27" s="489">
        <v>0</v>
      </c>
      <c r="J27" s="489">
        <v>0</v>
      </c>
      <c r="K27" s="489">
        <v>0</v>
      </c>
      <c r="L27" s="489">
        <v>0</v>
      </c>
      <c r="M27" s="489">
        <v>0</v>
      </c>
      <c r="N27" s="489">
        <v>0</v>
      </c>
      <c r="O27" s="489">
        <v>0</v>
      </c>
      <c r="P27" s="489">
        <v>0</v>
      </c>
      <c r="Q27" s="489">
        <v>0</v>
      </c>
      <c r="R27" s="489">
        <v>0</v>
      </c>
      <c r="S27" s="489">
        <v>0</v>
      </c>
    </row>
    <row r="28" spans="1:45" x14ac:dyDescent="0.35">
      <c r="A28" s="293" t="s">
        <v>484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45" x14ac:dyDescent="0.35">
      <c r="A29" s="29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45" x14ac:dyDescent="0.35">
      <c r="A30" s="29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45" x14ac:dyDescent="0.35">
      <c r="A31" s="29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45" x14ac:dyDescent="0.35">
      <c r="A32" s="29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35">
      <c r="A33" s="29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s="15" customFormat="1" ht="13" x14ac:dyDescent="0.3">
      <c r="A34" s="14" t="s">
        <v>11</v>
      </c>
      <c r="G34" s="14"/>
      <c r="H34" s="14"/>
      <c r="J34" s="367"/>
      <c r="K34" s="14"/>
      <c r="L34" s="14"/>
      <c r="M34" s="14"/>
      <c r="N34" s="14"/>
      <c r="O34" s="14"/>
    </row>
    <row r="35" spans="1:19" s="15" customFormat="1" ht="12.75" customHeight="1" x14ac:dyDescent="0.3">
      <c r="C35" s="667" t="s">
        <v>895</v>
      </c>
      <c r="D35" s="667"/>
      <c r="E35" s="667"/>
      <c r="F35" s="667"/>
      <c r="J35" s="14"/>
      <c r="K35" s="30"/>
      <c r="L35" s="30"/>
      <c r="M35" s="30"/>
      <c r="N35" s="30"/>
      <c r="O35" s="660" t="s">
        <v>956</v>
      </c>
      <c r="P35" s="660"/>
      <c r="Q35" s="660"/>
      <c r="R35" s="660"/>
    </row>
    <row r="36" spans="1:19" s="15" customFormat="1" ht="12.75" customHeight="1" x14ac:dyDescent="0.3">
      <c r="C36" s="667" t="s">
        <v>918</v>
      </c>
      <c r="D36" s="667"/>
      <c r="E36" s="667"/>
      <c r="F36" s="667"/>
      <c r="J36" s="30"/>
      <c r="K36" s="30"/>
      <c r="L36" s="30"/>
      <c r="M36" s="30"/>
      <c r="N36" s="30"/>
      <c r="O36" s="660" t="s">
        <v>957</v>
      </c>
      <c r="P36" s="660"/>
      <c r="Q36" s="660"/>
      <c r="R36" s="660"/>
    </row>
    <row r="37" spans="1:19" s="15" customFormat="1" ht="13" x14ac:dyDescent="0.3">
      <c r="A37" s="14"/>
      <c r="B37" s="14"/>
      <c r="C37" s="668" t="s">
        <v>896</v>
      </c>
      <c r="D37" s="668"/>
      <c r="E37" s="668"/>
      <c r="F37" s="668"/>
      <c r="J37" s="367"/>
      <c r="K37" s="14"/>
      <c r="L37" s="14"/>
      <c r="M37" s="14"/>
      <c r="N37" s="14"/>
      <c r="O37" s="660" t="s">
        <v>958</v>
      </c>
      <c r="P37" s="660"/>
      <c r="Q37" s="660"/>
      <c r="R37" s="660"/>
      <c r="S37" s="30"/>
    </row>
  </sheetData>
  <mergeCells count="16">
    <mergeCell ref="C35:F35"/>
    <mergeCell ref="C36:F36"/>
    <mergeCell ref="C37:F37"/>
    <mergeCell ref="A4:S4"/>
    <mergeCell ref="Q1:R1"/>
    <mergeCell ref="G2:M2"/>
    <mergeCell ref="S8:S9"/>
    <mergeCell ref="O8:R8"/>
    <mergeCell ref="A8:A9"/>
    <mergeCell ref="B8:B9"/>
    <mergeCell ref="C8:F8"/>
    <mergeCell ref="G8:J8"/>
    <mergeCell ref="K8:N8"/>
    <mergeCell ref="O35:R35"/>
    <mergeCell ref="O36:R36"/>
    <mergeCell ref="O37:R37"/>
  </mergeCells>
  <phoneticPr fontId="0" type="noConversion"/>
  <printOptions horizontalCentered="1"/>
  <pageMargins left="0.70866141732283472" right="0.70866141732283472" top="1.08" bottom="0" header="0.31496062992125984" footer="0.31496062992125984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G35"/>
  <sheetViews>
    <sheetView view="pageBreakPreview" topLeftCell="A13" zoomScaleNormal="80" zoomScaleSheetLayoutView="100" workbookViewId="0">
      <selection activeCell="J18" sqref="J18"/>
    </sheetView>
  </sheetViews>
  <sheetFormatPr defaultColWidth="9.1796875" defaultRowHeight="14.5" x14ac:dyDescent="0.35"/>
  <cols>
    <col min="1" max="1" width="7.81640625" style="67" customWidth="1"/>
    <col min="2" max="2" width="20.26953125" style="67" customWidth="1"/>
    <col min="3" max="3" width="17.54296875" style="67" customWidth="1"/>
    <col min="4" max="4" width="19.7265625" style="67" customWidth="1"/>
    <col min="5" max="5" width="18.1796875" style="67" customWidth="1"/>
    <col min="6" max="6" width="15.453125" style="67" customWidth="1"/>
    <col min="7" max="7" width="15.7265625" style="67" customWidth="1"/>
    <col min="8" max="8" width="12.26953125" style="67" customWidth="1"/>
    <col min="9" max="16384" width="9.1796875" style="67"/>
  </cols>
  <sheetData>
    <row r="1" spans="1:9" s="15" customFormat="1" ht="15.5" x14ac:dyDescent="0.35">
      <c r="C1" s="38"/>
      <c r="D1" s="38"/>
      <c r="E1" s="38"/>
      <c r="F1" s="861" t="s">
        <v>695</v>
      </c>
      <c r="G1" s="861"/>
    </row>
    <row r="2" spans="1:9" s="15" customFormat="1" ht="30.75" customHeight="1" x14ac:dyDescent="0.4">
      <c r="B2" s="693" t="s">
        <v>740</v>
      </c>
      <c r="C2" s="693"/>
      <c r="D2" s="693"/>
      <c r="E2" s="693"/>
      <c r="F2" s="693"/>
      <c r="G2" s="37"/>
      <c r="H2" s="37"/>
      <c r="I2" s="37"/>
    </row>
    <row r="3" spans="1:9" s="15" customFormat="1" ht="20" x14ac:dyDescent="0.4">
      <c r="G3" s="119"/>
    </row>
    <row r="4" spans="1:9" ht="18" x14ac:dyDescent="0.4">
      <c r="B4" s="390" t="s">
        <v>698</v>
      </c>
      <c r="C4" s="390"/>
      <c r="D4" s="390"/>
      <c r="E4" s="390"/>
      <c r="F4" s="390"/>
      <c r="G4" s="390"/>
      <c r="H4" s="390"/>
    </row>
    <row r="5" spans="1:9" ht="15.5" x14ac:dyDescent="0.35">
      <c r="C5" s="68"/>
      <c r="D5" s="69"/>
      <c r="E5" s="68"/>
      <c r="F5" s="68"/>
      <c r="G5" s="68"/>
      <c r="H5" s="68"/>
    </row>
    <row r="6" spans="1:9" x14ac:dyDescent="0.35">
      <c r="A6" s="79" t="s">
        <v>916</v>
      </c>
    </row>
    <row r="7" spans="1:9" x14ac:dyDescent="0.35">
      <c r="B7" s="321"/>
    </row>
    <row r="8" spans="1:9" s="72" customFormat="1" ht="30.75" customHeight="1" x14ac:dyDescent="0.35">
      <c r="A8" s="1035" t="s">
        <v>2</v>
      </c>
      <c r="B8" s="1036" t="s">
        <v>3</v>
      </c>
      <c r="C8" s="1036" t="s">
        <v>842</v>
      </c>
      <c r="D8" s="1037" t="s">
        <v>843</v>
      </c>
      <c r="E8" s="1036" t="s">
        <v>694</v>
      </c>
      <c r="F8" s="1036"/>
      <c r="G8" s="1036"/>
    </row>
    <row r="9" spans="1:9" s="72" customFormat="1" ht="48.75" customHeight="1" x14ac:dyDescent="0.35">
      <c r="A9" s="1035"/>
      <c r="B9" s="1036"/>
      <c r="C9" s="1036"/>
      <c r="D9" s="1038"/>
      <c r="E9" s="323" t="s">
        <v>699</v>
      </c>
      <c r="F9" s="323" t="s">
        <v>693</v>
      </c>
      <c r="G9" s="323" t="s">
        <v>15</v>
      </c>
    </row>
    <row r="10" spans="1:9" s="72" customFormat="1" ht="16.149999999999999" customHeight="1" x14ac:dyDescent="0.35">
      <c r="A10" s="58">
        <v>1</v>
      </c>
      <c r="B10" s="334">
        <v>2</v>
      </c>
      <c r="C10" s="334">
        <v>3</v>
      </c>
      <c r="D10" s="334">
        <v>4</v>
      </c>
      <c r="E10" s="336">
        <v>5</v>
      </c>
      <c r="F10" s="336">
        <v>6</v>
      </c>
      <c r="G10" s="336">
        <v>7</v>
      </c>
    </row>
    <row r="11" spans="1:9" s="72" customFormat="1" ht="16.149999999999999" customHeight="1" x14ac:dyDescent="0.35">
      <c r="A11" s="8">
        <v>1</v>
      </c>
      <c r="B11" s="9" t="s">
        <v>897</v>
      </c>
      <c r="C11" s="489">
        <v>0</v>
      </c>
      <c r="D11" s="489">
        <v>0</v>
      </c>
      <c r="E11" s="489">
        <v>0</v>
      </c>
      <c r="F11" s="489">
        <v>0</v>
      </c>
      <c r="G11" s="489">
        <v>0</v>
      </c>
    </row>
    <row r="12" spans="1:9" s="72" customFormat="1" ht="16.149999999999999" customHeight="1" x14ac:dyDescent="0.35">
      <c r="A12" s="8">
        <v>2</v>
      </c>
      <c r="B12" s="9" t="s">
        <v>898</v>
      </c>
      <c r="C12" s="489">
        <v>0</v>
      </c>
      <c r="D12" s="489">
        <v>0</v>
      </c>
      <c r="E12" s="489">
        <v>0</v>
      </c>
      <c r="F12" s="489">
        <v>0</v>
      </c>
      <c r="G12" s="489">
        <v>0</v>
      </c>
    </row>
    <row r="13" spans="1:9" s="72" customFormat="1" ht="16.149999999999999" customHeight="1" x14ac:dyDescent="0.35">
      <c r="A13" s="8">
        <v>3</v>
      </c>
      <c r="B13" s="9" t="s">
        <v>910</v>
      </c>
      <c r="C13" s="489">
        <v>0</v>
      </c>
      <c r="D13" s="489">
        <v>0</v>
      </c>
      <c r="E13" s="489">
        <v>0</v>
      </c>
      <c r="F13" s="489">
        <v>0</v>
      </c>
      <c r="G13" s="489">
        <v>0</v>
      </c>
    </row>
    <row r="14" spans="1:9" s="72" customFormat="1" ht="16.149999999999999" customHeight="1" x14ac:dyDescent="0.35">
      <c r="A14" s="8">
        <v>4</v>
      </c>
      <c r="B14" s="9" t="s">
        <v>899</v>
      </c>
      <c r="C14" s="489">
        <v>0</v>
      </c>
      <c r="D14" s="489">
        <v>0</v>
      </c>
      <c r="E14" s="489">
        <v>0</v>
      </c>
      <c r="F14" s="489">
        <v>0</v>
      </c>
      <c r="G14" s="489">
        <v>0</v>
      </c>
    </row>
    <row r="15" spans="1:9" s="72" customFormat="1" ht="16.149999999999999" customHeight="1" x14ac:dyDescent="0.35">
      <c r="A15" s="8">
        <v>5</v>
      </c>
      <c r="B15" s="9" t="s">
        <v>900</v>
      </c>
      <c r="C15" s="489">
        <v>0</v>
      </c>
      <c r="D15" s="489">
        <v>0</v>
      </c>
      <c r="E15" s="489">
        <v>0</v>
      </c>
      <c r="F15" s="489">
        <v>0</v>
      </c>
      <c r="G15" s="489">
        <v>0</v>
      </c>
    </row>
    <row r="16" spans="1:9" s="72" customFormat="1" ht="16.149999999999999" customHeight="1" x14ac:dyDescent="0.35">
      <c r="A16" s="8">
        <v>6</v>
      </c>
      <c r="B16" s="9" t="s">
        <v>901</v>
      </c>
      <c r="C16" s="489">
        <v>0</v>
      </c>
      <c r="D16" s="489">
        <v>0</v>
      </c>
      <c r="E16" s="489">
        <v>0</v>
      </c>
      <c r="F16" s="489">
        <v>0</v>
      </c>
      <c r="G16" s="489">
        <v>0</v>
      </c>
    </row>
    <row r="17" spans="1:33" s="72" customFormat="1" ht="16.149999999999999" customHeight="1" x14ac:dyDescent="0.35">
      <c r="A17" s="8">
        <v>7</v>
      </c>
      <c r="B17" s="9" t="s">
        <v>902</v>
      </c>
      <c r="C17" s="489">
        <v>0</v>
      </c>
      <c r="D17" s="489">
        <v>0</v>
      </c>
      <c r="E17" s="489">
        <v>0</v>
      </c>
      <c r="F17" s="489">
        <v>0</v>
      </c>
      <c r="G17" s="489">
        <v>0</v>
      </c>
    </row>
    <row r="18" spans="1:33" x14ac:dyDescent="0.35">
      <c r="A18" s="8">
        <v>8</v>
      </c>
      <c r="B18" s="9" t="s">
        <v>903</v>
      </c>
      <c r="C18" s="489">
        <v>0</v>
      </c>
      <c r="D18" s="489">
        <v>0</v>
      </c>
      <c r="E18" s="489">
        <v>0</v>
      </c>
      <c r="F18" s="489">
        <v>0</v>
      </c>
      <c r="G18" s="489">
        <v>0</v>
      </c>
    </row>
    <row r="19" spans="1:33" x14ac:dyDescent="0.35">
      <c r="A19" s="8">
        <v>9</v>
      </c>
      <c r="B19" s="9" t="s">
        <v>904</v>
      </c>
      <c r="C19" s="489">
        <v>0</v>
      </c>
      <c r="D19" s="489">
        <v>0</v>
      </c>
      <c r="E19" s="489">
        <v>0</v>
      </c>
      <c r="F19" s="489">
        <v>0</v>
      </c>
      <c r="G19" s="489">
        <v>0</v>
      </c>
    </row>
    <row r="20" spans="1:33" x14ac:dyDescent="0.35">
      <c r="A20" s="8">
        <v>10</v>
      </c>
      <c r="B20" s="9" t="s">
        <v>905</v>
      </c>
      <c r="C20" s="489">
        <v>0</v>
      </c>
      <c r="D20" s="489">
        <v>0</v>
      </c>
      <c r="E20" s="489">
        <v>0</v>
      </c>
      <c r="F20" s="489">
        <v>0</v>
      </c>
      <c r="G20" s="489">
        <v>0</v>
      </c>
    </row>
    <row r="21" spans="1:33" x14ac:dyDescent="0.35">
      <c r="A21" s="8">
        <v>11</v>
      </c>
      <c r="B21" s="9" t="s">
        <v>906</v>
      </c>
      <c r="C21" s="489">
        <v>0</v>
      </c>
      <c r="D21" s="489">
        <v>0</v>
      </c>
      <c r="E21" s="489">
        <v>0</v>
      </c>
      <c r="F21" s="489">
        <v>0</v>
      </c>
      <c r="G21" s="489">
        <v>0</v>
      </c>
    </row>
    <row r="22" spans="1:33" s="73" customFormat="1" x14ac:dyDescent="0.35">
      <c r="A22" s="8">
        <v>12</v>
      </c>
      <c r="B22" s="9" t="s">
        <v>907</v>
      </c>
      <c r="C22" s="489">
        <v>0</v>
      </c>
      <c r="D22" s="489">
        <v>0</v>
      </c>
      <c r="E22" s="489">
        <v>0</v>
      </c>
      <c r="F22" s="489">
        <v>0</v>
      </c>
      <c r="G22" s="489">
        <v>0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x14ac:dyDescent="0.35">
      <c r="A23" s="8">
        <v>13</v>
      </c>
      <c r="B23" s="9" t="s">
        <v>908</v>
      </c>
      <c r="C23" s="489">
        <v>0</v>
      </c>
      <c r="D23" s="489">
        <v>0</v>
      </c>
      <c r="E23" s="489">
        <v>0</v>
      </c>
      <c r="F23" s="489">
        <v>0</v>
      </c>
      <c r="G23" s="489">
        <v>0</v>
      </c>
    </row>
    <row r="24" spans="1:33" x14ac:dyDescent="0.35">
      <c r="A24" s="8">
        <v>14</v>
      </c>
      <c r="B24" s="9" t="s">
        <v>909</v>
      </c>
      <c r="C24" s="489">
        <v>0</v>
      </c>
      <c r="D24" s="489">
        <v>0</v>
      </c>
      <c r="E24" s="489">
        <v>0</v>
      </c>
      <c r="F24" s="489">
        <v>0</v>
      </c>
      <c r="G24" s="489">
        <v>0</v>
      </c>
    </row>
    <row r="25" spans="1:33" x14ac:dyDescent="0.35">
      <c r="A25" s="8">
        <v>15</v>
      </c>
      <c r="B25" s="9" t="s">
        <v>911</v>
      </c>
      <c r="C25" s="489">
        <v>0</v>
      </c>
      <c r="D25" s="489">
        <v>0</v>
      </c>
      <c r="E25" s="489">
        <v>0</v>
      </c>
      <c r="F25" s="489">
        <v>0</v>
      </c>
      <c r="G25" s="489">
        <v>0</v>
      </c>
    </row>
    <row r="26" spans="1:33" x14ac:dyDescent="0.35">
      <c r="A26" s="8">
        <v>16</v>
      </c>
      <c r="B26" s="9" t="s">
        <v>912</v>
      </c>
      <c r="C26" s="489">
        <v>0</v>
      </c>
      <c r="D26" s="489">
        <v>0</v>
      </c>
      <c r="E26" s="489">
        <v>0</v>
      </c>
      <c r="F26" s="489">
        <v>0</v>
      </c>
      <c r="G26" s="489">
        <v>0</v>
      </c>
    </row>
    <row r="27" spans="1:33" x14ac:dyDescent="0.35">
      <c r="A27" s="8"/>
      <c r="B27" s="9" t="s">
        <v>15</v>
      </c>
      <c r="C27" s="489">
        <v>0</v>
      </c>
      <c r="D27" s="489">
        <v>0</v>
      </c>
      <c r="E27" s="489">
        <v>0</v>
      </c>
      <c r="F27" s="489">
        <v>0</v>
      </c>
      <c r="G27" s="489">
        <v>0</v>
      </c>
    </row>
    <row r="28" spans="1:33" x14ac:dyDescent="0.35">
      <c r="A28" s="293"/>
      <c r="B28" s="74"/>
      <c r="C28" s="74"/>
      <c r="D28" s="74"/>
      <c r="E28" s="74"/>
      <c r="F28" s="74"/>
      <c r="G28" s="74"/>
    </row>
    <row r="29" spans="1:33" s="15" customFormat="1" ht="12.75" customHeight="1" x14ac:dyDescent="0.3">
      <c r="G29" s="14"/>
    </row>
    <row r="30" spans="1:33" s="15" customFormat="1" ht="13" x14ac:dyDescent="0.3">
      <c r="A30" s="14"/>
      <c r="B30" s="14"/>
    </row>
    <row r="31" spans="1:33" x14ac:dyDescent="0.35">
      <c r="A31" s="14" t="s">
        <v>11</v>
      </c>
      <c r="F31" s="358"/>
      <c r="G31" s="358"/>
    </row>
    <row r="32" spans="1:33" x14ac:dyDescent="0.35">
      <c r="A32" s="14"/>
      <c r="C32" s="30"/>
      <c r="D32" s="30"/>
      <c r="E32" s="30"/>
      <c r="F32" s="30"/>
      <c r="G32" s="30"/>
      <c r="H32" s="30"/>
      <c r="I32" s="30"/>
      <c r="J32" s="30"/>
    </row>
    <row r="33" spans="1:10" x14ac:dyDescent="0.35">
      <c r="B33" s="667" t="s">
        <v>895</v>
      </c>
      <c r="C33" s="667"/>
      <c r="D33" s="446"/>
      <c r="E33" s="660" t="s">
        <v>956</v>
      </c>
      <c r="F33" s="660"/>
      <c r="G33" s="660"/>
      <c r="H33" s="660"/>
      <c r="I33" s="30"/>
      <c r="J33" s="30"/>
    </row>
    <row r="34" spans="1:10" ht="14.25" customHeight="1" x14ac:dyDescent="0.35">
      <c r="A34" s="15"/>
      <c r="B34" s="667" t="s">
        <v>918</v>
      </c>
      <c r="C34" s="667"/>
      <c r="D34" s="446"/>
      <c r="E34" s="660" t="s">
        <v>957</v>
      </c>
      <c r="F34" s="660"/>
      <c r="G34" s="660"/>
      <c r="H34" s="660"/>
    </row>
    <row r="35" spans="1:10" ht="12.75" customHeight="1" x14ac:dyDescent="0.35">
      <c r="B35" s="668" t="s">
        <v>896</v>
      </c>
      <c r="C35" s="668"/>
      <c r="D35" s="30"/>
      <c r="E35" s="660" t="s">
        <v>958</v>
      </c>
      <c r="F35" s="660"/>
      <c r="G35" s="660"/>
      <c r="H35" s="660"/>
    </row>
  </sheetData>
  <mergeCells count="13">
    <mergeCell ref="F1:G1"/>
    <mergeCell ref="E8:G8"/>
    <mergeCell ref="B33:C33"/>
    <mergeCell ref="B34:C34"/>
    <mergeCell ref="B35:C35"/>
    <mergeCell ref="E33:H33"/>
    <mergeCell ref="E34:H34"/>
    <mergeCell ref="E35:H35"/>
    <mergeCell ref="A8:A9"/>
    <mergeCell ref="B8:B9"/>
    <mergeCell ref="C8:C9"/>
    <mergeCell ref="D8:D9"/>
    <mergeCell ref="B2:F2"/>
  </mergeCells>
  <printOptions horizontalCentered="1"/>
  <pageMargins left="0.70866141732283472" right="0.70866141732283472" top="0.42" bottom="0" header="0.31496062992125984" footer="0.18"/>
  <pageSetup paperSize="9" scale="94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V39"/>
  <sheetViews>
    <sheetView view="pageBreakPreview" topLeftCell="A14" zoomScale="90" zoomScaleNormal="90" zoomScaleSheetLayoutView="90" workbookViewId="0">
      <selection activeCell="D33" sqref="D33"/>
    </sheetView>
  </sheetViews>
  <sheetFormatPr defaultColWidth="9.1796875" defaultRowHeight="14.5" x14ac:dyDescent="0.35"/>
  <cols>
    <col min="1" max="1" width="7.54296875" style="67" customWidth="1"/>
    <col min="2" max="2" width="15.26953125" style="67" customWidth="1"/>
    <col min="3" max="3" width="9.7265625" style="67" customWidth="1"/>
    <col min="4" max="4" width="8.1796875" style="67" customWidth="1"/>
    <col min="5" max="5" width="7.453125" style="67" customWidth="1"/>
    <col min="6" max="6" width="9.1796875" style="67" customWidth="1"/>
    <col min="7" max="7" width="9.54296875" style="67" customWidth="1"/>
    <col min="8" max="8" width="8.1796875" style="67" customWidth="1"/>
    <col min="9" max="9" width="6.81640625" style="67" customWidth="1"/>
    <col min="10" max="10" width="9.26953125" style="67" customWidth="1"/>
    <col min="11" max="11" width="10.54296875" style="67" customWidth="1"/>
    <col min="12" max="12" width="8.7265625" style="67" customWidth="1"/>
    <col min="13" max="13" width="7.453125" style="67" customWidth="1"/>
    <col min="14" max="14" width="8.54296875" style="67" customWidth="1"/>
    <col min="15" max="15" width="8.7265625" style="67" customWidth="1"/>
    <col min="16" max="16" width="8.54296875" style="67" customWidth="1"/>
    <col min="17" max="17" width="7.81640625" style="67" customWidth="1"/>
    <col min="18" max="18" width="8.54296875" style="67" customWidth="1"/>
    <col min="19" max="20" width="10.54296875" style="67" customWidth="1"/>
    <col min="21" max="21" width="11.1796875" style="67" customWidth="1"/>
    <col min="22" max="22" width="10.7265625" style="67" bestFit="1" customWidth="1"/>
    <col min="23" max="16384" width="9.1796875" style="67"/>
  </cols>
  <sheetData>
    <row r="1" spans="1:24" s="15" customFormat="1" ht="15.5" x14ac:dyDescent="0.35">
      <c r="C1" s="38"/>
      <c r="D1" s="38"/>
      <c r="E1" s="38"/>
      <c r="F1" s="38"/>
      <c r="G1" s="38"/>
      <c r="H1" s="38"/>
      <c r="I1" s="100" t="s">
        <v>0</v>
      </c>
      <c r="J1" s="100"/>
      <c r="S1" s="35"/>
      <c r="T1" s="35"/>
      <c r="U1" s="782" t="s">
        <v>535</v>
      </c>
      <c r="V1" s="782"/>
      <c r="W1" s="36"/>
      <c r="X1" s="36"/>
    </row>
    <row r="2" spans="1:24" s="15" customFormat="1" ht="20" x14ac:dyDescent="0.4">
      <c r="E2" s="693" t="s">
        <v>740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24" s="15" customFormat="1" ht="20" x14ac:dyDescent="0.4">
      <c r="H3" s="37"/>
      <c r="I3" s="37"/>
      <c r="J3" s="37"/>
      <c r="K3" s="37"/>
      <c r="L3" s="37"/>
      <c r="M3" s="37"/>
      <c r="N3" s="37"/>
      <c r="O3" s="37"/>
      <c r="P3" s="37"/>
    </row>
    <row r="4" spans="1:24" ht="15.5" x14ac:dyDescent="0.35">
      <c r="C4" s="694" t="s">
        <v>755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40"/>
      <c r="S4" s="106"/>
      <c r="T4" s="106"/>
      <c r="U4" s="106"/>
      <c r="V4" s="106"/>
      <c r="W4" s="100"/>
    </row>
    <row r="5" spans="1:24" x14ac:dyDescent="0.3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4" x14ac:dyDescent="0.35">
      <c r="A6" s="71" t="s">
        <v>894</v>
      </c>
      <c r="B6" s="79"/>
    </row>
    <row r="7" spans="1:24" x14ac:dyDescent="0.35">
      <c r="B7" s="321"/>
    </row>
    <row r="8" spans="1:24" s="71" customFormat="1" ht="24.75" customHeight="1" x14ac:dyDescent="0.35">
      <c r="A8" s="689" t="s">
        <v>2</v>
      </c>
      <c r="B8" s="1031" t="s">
        <v>3</v>
      </c>
      <c r="C8" s="1027" t="s">
        <v>685</v>
      </c>
      <c r="D8" s="1028"/>
      <c r="E8" s="1028"/>
      <c r="F8" s="1028"/>
      <c r="G8" s="1027" t="s">
        <v>689</v>
      </c>
      <c r="H8" s="1028"/>
      <c r="I8" s="1028"/>
      <c r="J8" s="1028"/>
      <c r="K8" s="1027" t="s">
        <v>690</v>
      </c>
      <c r="L8" s="1028"/>
      <c r="M8" s="1028"/>
      <c r="N8" s="1028"/>
      <c r="O8" s="1027" t="s">
        <v>691</v>
      </c>
      <c r="P8" s="1028"/>
      <c r="Q8" s="1028"/>
      <c r="R8" s="1028"/>
      <c r="S8" s="1044" t="s">
        <v>15</v>
      </c>
      <c r="T8" s="1045"/>
      <c r="U8" s="1045"/>
      <c r="V8" s="1045"/>
    </row>
    <row r="9" spans="1:24" s="72" customFormat="1" ht="29.25" customHeight="1" x14ac:dyDescent="0.35">
      <c r="A9" s="689"/>
      <c r="B9" s="1031"/>
      <c r="C9" s="1039" t="s">
        <v>686</v>
      </c>
      <c r="D9" s="1041" t="s">
        <v>688</v>
      </c>
      <c r="E9" s="1042"/>
      <c r="F9" s="1043"/>
      <c r="G9" s="1039" t="s">
        <v>686</v>
      </c>
      <c r="H9" s="1041" t="s">
        <v>688</v>
      </c>
      <c r="I9" s="1042"/>
      <c r="J9" s="1043"/>
      <c r="K9" s="1039" t="s">
        <v>686</v>
      </c>
      <c r="L9" s="1041" t="s">
        <v>688</v>
      </c>
      <c r="M9" s="1042"/>
      <c r="N9" s="1043"/>
      <c r="O9" s="1039" t="s">
        <v>686</v>
      </c>
      <c r="P9" s="1041" t="s">
        <v>688</v>
      </c>
      <c r="Q9" s="1042"/>
      <c r="R9" s="1043"/>
      <c r="S9" s="1039" t="s">
        <v>686</v>
      </c>
      <c r="T9" s="1041" t="s">
        <v>688</v>
      </c>
      <c r="U9" s="1042"/>
      <c r="V9" s="1043"/>
    </row>
    <row r="10" spans="1:24" s="72" customFormat="1" ht="46.5" customHeight="1" x14ac:dyDescent="0.35">
      <c r="A10" s="689"/>
      <c r="B10" s="1031"/>
      <c r="C10" s="1040"/>
      <c r="D10" s="66" t="s">
        <v>687</v>
      </c>
      <c r="E10" s="66" t="s">
        <v>196</v>
      </c>
      <c r="F10" s="66" t="s">
        <v>15</v>
      </c>
      <c r="G10" s="1040"/>
      <c r="H10" s="66" t="s">
        <v>687</v>
      </c>
      <c r="I10" s="66" t="s">
        <v>196</v>
      </c>
      <c r="J10" s="66" t="s">
        <v>15</v>
      </c>
      <c r="K10" s="1040"/>
      <c r="L10" s="66" t="s">
        <v>687</v>
      </c>
      <c r="M10" s="66" t="s">
        <v>196</v>
      </c>
      <c r="N10" s="66" t="s">
        <v>15</v>
      </c>
      <c r="O10" s="1040"/>
      <c r="P10" s="66" t="s">
        <v>687</v>
      </c>
      <c r="Q10" s="66" t="s">
        <v>196</v>
      </c>
      <c r="R10" s="66" t="s">
        <v>15</v>
      </c>
      <c r="S10" s="1040"/>
      <c r="T10" s="66" t="s">
        <v>687</v>
      </c>
      <c r="U10" s="66" t="s">
        <v>196</v>
      </c>
      <c r="V10" s="66" t="s">
        <v>15</v>
      </c>
    </row>
    <row r="11" spans="1:24" s="146" customFormat="1" ht="16.149999999999999" customHeight="1" x14ac:dyDescent="0.35">
      <c r="A11" s="322">
        <v>1</v>
      </c>
      <c r="B11" s="145">
        <v>2</v>
      </c>
      <c r="C11" s="145">
        <v>3</v>
      </c>
      <c r="D11" s="322">
        <v>4</v>
      </c>
      <c r="E11" s="145">
        <v>5</v>
      </c>
      <c r="F11" s="145">
        <v>6</v>
      </c>
      <c r="G11" s="322">
        <v>7</v>
      </c>
      <c r="H11" s="145">
        <v>8</v>
      </c>
      <c r="I11" s="145">
        <v>9</v>
      </c>
      <c r="J11" s="322">
        <v>10</v>
      </c>
      <c r="K11" s="145">
        <v>11</v>
      </c>
      <c r="L11" s="145">
        <v>12</v>
      </c>
      <c r="M11" s="322">
        <v>13</v>
      </c>
      <c r="N11" s="145">
        <v>14</v>
      </c>
      <c r="O11" s="145">
        <v>15</v>
      </c>
      <c r="P11" s="322">
        <v>16</v>
      </c>
      <c r="Q11" s="145">
        <v>17</v>
      </c>
      <c r="R11" s="145">
        <v>18</v>
      </c>
      <c r="S11" s="322">
        <v>19</v>
      </c>
      <c r="T11" s="145">
        <v>20</v>
      </c>
      <c r="U11" s="145">
        <v>21</v>
      </c>
      <c r="V11" s="322">
        <v>22</v>
      </c>
    </row>
    <row r="12" spans="1:24" x14ac:dyDescent="0.35">
      <c r="A12" s="8">
        <v>1</v>
      </c>
      <c r="B12" s="9" t="s">
        <v>897</v>
      </c>
      <c r="C12" s="73">
        <v>13</v>
      </c>
      <c r="D12" s="73">
        <v>1.17</v>
      </c>
      <c r="E12" s="73">
        <v>0.13</v>
      </c>
      <c r="F12" s="73">
        <v>1.2999999999999998</v>
      </c>
      <c r="G12" s="73">
        <v>7</v>
      </c>
      <c r="H12" s="608">
        <v>0.94499999999999995</v>
      </c>
      <c r="I12" s="608">
        <v>0.105</v>
      </c>
      <c r="J12" s="73">
        <v>1.05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20</v>
      </c>
      <c r="T12" s="73">
        <v>2.1149999999999998</v>
      </c>
      <c r="U12" s="73">
        <v>0.23499999999999999</v>
      </c>
      <c r="V12" s="73">
        <v>2.3499999999999996</v>
      </c>
    </row>
    <row r="13" spans="1:24" x14ac:dyDescent="0.35">
      <c r="A13" s="8">
        <v>2</v>
      </c>
      <c r="B13" s="9" t="s">
        <v>898</v>
      </c>
      <c r="C13" s="73">
        <v>9</v>
      </c>
      <c r="D13" s="73">
        <v>0.81</v>
      </c>
      <c r="E13" s="73">
        <v>0.09</v>
      </c>
      <c r="F13" s="73">
        <v>0.9</v>
      </c>
      <c r="G13" s="73">
        <v>4</v>
      </c>
      <c r="H13" s="608">
        <v>0.54</v>
      </c>
      <c r="I13" s="608">
        <v>0.06</v>
      </c>
      <c r="J13" s="73">
        <v>0.60000000000000009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13</v>
      </c>
      <c r="T13" s="73">
        <v>1.35</v>
      </c>
      <c r="U13" s="73">
        <v>0.15</v>
      </c>
      <c r="V13" s="73">
        <v>1.5</v>
      </c>
    </row>
    <row r="14" spans="1:24" x14ac:dyDescent="0.35">
      <c r="A14" s="8">
        <v>3</v>
      </c>
      <c r="B14" s="9" t="s">
        <v>910</v>
      </c>
      <c r="C14" s="73">
        <v>9</v>
      </c>
      <c r="D14" s="73">
        <v>0.81</v>
      </c>
      <c r="E14" s="73">
        <v>0.09</v>
      </c>
      <c r="F14" s="73">
        <v>0.9</v>
      </c>
      <c r="G14" s="73">
        <v>6</v>
      </c>
      <c r="H14" s="608">
        <v>0.81</v>
      </c>
      <c r="I14" s="608">
        <v>0.09</v>
      </c>
      <c r="J14" s="73">
        <v>0.9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15</v>
      </c>
      <c r="T14" s="73">
        <v>1.62</v>
      </c>
      <c r="U14" s="73">
        <v>0.18</v>
      </c>
      <c r="V14" s="73">
        <v>1.8</v>
      </c>
    </row>
    <row r="15" spans="1:24" x14ac:dyDescent="0.35">
      <c r="A15" s="8">
        <v>4</v>
      </c>
      <c r="B15" s="9" t="s">
        <v>899</v>
      </c>
      <c r="C15" s="73">
        <v>9</v>
      </c>
      <c r="D15" s="73">
        <v>0.81</v>
      </c>
      <c r="E15" s="73">
        <v>0.09</v>
      </c>
      <c r="F15" s="73">
        <v>0.9</v>
      </c>
      <c r="G15" s="73">
        <v>3</v>
      </c>
      <c r="H15" s="608">
        <v>0.40500000000000003</v>
      </c>
      <c r="I15" s="608">
        <v>4.4999999999999998E-2</v>
      </c>
      <c r="J15" s="73">
        <v>0.45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12</v>
      </c>
      <c r="T15" s="73">
        <v>1.2150000000000001</v>
      </c>
      <c r="U15" s="73">
        <v>0.13500000000000001</v>
      </c>
      <c r="V15" s="73">
        <v>1.35</v>
      </c>
    </row>
    <row r="16" spans="1:24" x14ac:dyDescent="0.35">
      <c r="A16" s="8">
        <v>5</v>
      </c>
      <c r="B16" s="9" t="s">
        <v>900</v>
      </c>
      <c r="C16" s="73">
        <v>7</v>
      </c>
      <c r="D16" s="73">
        <v>0.63</v>
      </c>
      <c r="E16" s="73">
        <v>7.0000000000000007E-2</v>
      </c>
      <c r="F16" s="73">
        <v>0.7</v>
      </c>
      <c r="G16" s="73">
        <v>4</v>
      </c>
      <c r="H16" s="608">
        <v>0.54</v>
      </c>
      <c r="I16" s="608">
        <v>0.06</v>
      </c>
      <c r="J16" s="73">
        <v>0.60000000000000009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11</v>
      </c>
      <c r="T16" s="73">
        <v>1.17</v>
      </c>
      <c r="U16" s="73">
        <v>0.13</v>
      </c>
      <c r="V16" s="73">
        <v>1.2999999999999998</v>
      </c>
    </row>
    <row r="17" spans="1:48" x14ac:dyDescent="0.35">
      <c r="A17" s="8">
        <v>6</v>
      </c>
      <c r="B17" s="9" t="s">
        <v>901</v>
      </c>
      <c r="C17" s="73">
        <v>6</v>
      </c>
      <c r="D17" s="73">
        <v>0.54</v>
      </c>
      <c r="E17" s="73">
        <v>0.06</v>
      </c>
      <c r="F17" s="73">
        <v>0.60000000000000009</v>
      </c>
      <c r="G17" s="73">
        <v>3</v>
      </c>
      <c r="H17" s="608">
        <v>0.40500000000000003</v>
      </c>
      <c r="I17" s="608">
        <v>4.4999999999999998E-2</v>
      </c>
      <c r="J17" s="73">
        <v>0.45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9</v>
      </c>
      <c r="T17" s="73">
        <v>0.94500000000000006</v>
      </c>
      <c r="U17" s="73">
        <v>0.105</v>
      </c>
      <c r="V17" s="73">
        <v>1.05</v>
      </c>
    </row>
    <row r="18" spans="1:48" x14ac:dyDescent="0.35">
      <c r="A18" s="8">
        <v>7</v>
      </c>
      <c r="B18" s="9" t="s">
        <v>902</v>
      </c>
      <c r="C18" s="73">
        <v>9</v>
      </c>
      <c r="D18" s="73">
        <v>0.81</v>
      </c>
      <c r="E18" s="73">
        <v>0.09</v>
      </c>
      <c r="F18" s="73">
        <v>0.9</v>
      </c>
      <c r="G18" s="73">
        <v>6</v>
      </c>
      <c r="H18" s="608">
        <v>0.81</v>
      </c>
      <c r="I18" s="608">
        <v>0.09</v>
      </c>
      <c r="J18" s="73">
        <v>0.9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15</v>
      </c>
      <c r="T18" s="73">
        <v>1.62</v>
      </c>
      <c r="U18" s="73">
        <v>0.18</v>
      </c>
      <c r="V18" s="73">
        <v>1.8</v>
      </c>
    </row>
    <row r="19" spans="1:48" x14ac:dyDescent="0.35">
      <c r="A19" s="8">
        <v>8</v>
      </c>
      <c r="B19" s="9" t="s">
        <v>903</v>
      </c>
      <c r="C19" s="73">
        <v>6</v>
      </c>
      <c r="D19" s="73">
        <v>0.54</v>
      </c>
      <c r="E19" s="73">
        <v>0.06</v>
      </c>
      <c r="F19" s="73">
        <v>0.60000000000000009</v>
      </c>
      <c r="G19" s="73">
        <v>3</v>
      </c>
      <c r="H19" s="608">
        <v>0.40500000000000003</v>
      </c>
      <c r="I19" s="608">
        <v>4.4999999999999998E-2</v>
      </c>
      <c r="J19" s="73">
        <v>0.45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9</v>
      </c>
      <c r="T19" s="73">
        <v>0.94500000000000006</v>
      </c>
      <c r="U19" s="73">
        <v>0.105</v>
      </c>
      <c r="V19" s="73">
        <v>1.05</v>
      </c>
    </row>
    <row r="20" spans="1:48" x14ac:dyDescent="0.35">
      <c r="A20" s="8">
        <v>9</v>
      </c>
      <c r="B20" s="9" t="s">
        <v>904</v>
      </c>
      <c r="C20" s="73">
        <v>3</v>
      </c>
      <c r="D20" s="73">
        <v>0.27</v>
      </c>
      <c r="E20" s="73">
        <v>0.03</v>
      </c>
      <c r="F20" s="73">
        <v>0.30000000000000004</v>
      </c>
      <c r="G20" s="73">
        <v>1</v>
      </c>
      <c r="H20" s="608">
        <v>0.13500000000000001</v>
      </c>
      <c r="I20" s="608">
        <v>1.4999999999999999E-2</v>
      </c>
      <c r="J20" s="73">
        <v>0.15000000000000002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4</v>
      </c>
      <c r="T20" s="73">
        <v>0.40500000000000003</v>
      </c>
      <c r="U20" s="73">
        <v>4.4999999999999998E-2</v>
      </c>
      <c r="V20" s="73">
        <v>0.45</v>
      </c>
    </row>
    <row r="21" spans="1:48" x14ac:dyDescent="0.35">
      <c r="A21" s="8">
        <v>10</v>
      </c>
      <c r="B21" s="9" t="s">
        <v>905</v>
      </c>
      <c r="C21" s="73">
        <v>9</v>
      </c>
      <c r="D21" s="73">
        <v>0.81</v>
      </c>
      <c r="E21" s="73">
        <v>0.09</v>
      </c>
      <c r="F21" s="73">
        <v>0.9</v>
      </c>
      <c r="G21" s="73">
        <v>6</v>
      </c>
      <c r="H21" s="608">
        <v>0.81</v>
      </c>
      <c r="I21" s="608">
        <v>0.09</v>
      </c>
      <c r="J21" s="73">
        <v>0.9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15</v>
      </c>
      <c r="T21" s="73">
        <v>1.62</v>
      </c>
      <c r="U21" s="73">
        <v>0.18</v>
      </c>
      <c r="V21" s="73">
        <v>1.8</v>
      </c>
    </row>
    <row r="22" spans="1:48" x14ac:dyDescent="0.35">
      <c r="A22" s="8">
        <v>11</v>
      </c>
      <c r="B22" s="9" t="s">
        <v>906</v>
      </c>
      <c r="C22" s="73">
        <v>7</v>
      </c>
      <c r="D22" s="73">
        <v>0.63</v>
      </c>
      <c r="E22" s="73">
        <v>7.0000000000000007E-2</v>
      </c>
      <c r="F22" s="73">
        <v>0.7</v>
      </c>
      <c r="G22" s="73">
        <v>4</v>
      </c>
      <c r="H22" s="608">
        <v>0.54</v>
      </c>
      <c r="I22" s="608">
        <v>0.06</v>
      </c>
      <c r="J22" s="73">
        <v>0.60000000000000009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11</v>
      </c>
      <c r="T22" s="73">
        <v>1.17</v>
      </c>
      <c r="U22" s="73">
        <v>0.13</v>
      </c>
      <c r="V22" s="73">
        <v>1.2999999999999998</v>
      </c>
    </row>
    <row r="23" spans="1:48" x14ac:dyDescent="0.35">
      <c r="A23" s="8">
        <v>12</v>
      </c>
      <c r="B23" s="9" t="s">
        <v>907</v>
      </c>
      <c r="C23" s="73">
        <v>6</v>
      </c>
      <c r="D23" s="73">
        <v>0.54</v>
      </c>
      <c r="E23" s="73">
        <v>0.06</v>
      </c>
      <c r="F23" s="73">
        <v>0.60000000000000009</v>
      </c>
      <c r="G23" s="73">
        <v>2</v>
      </c>
      <c r="H23" s="608">
        <v>0.27</v>
      </c>
      <c r="I23" s="608">
        <v>0.03</v>
      </c>
      <c r="J23" s="73">
        <v>0.30000000000000004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8</v>
      </c>
      <c r="T23" s="73">
        <v>0.81</v>
      </c>
      <c r="U23" s="73">
        <v>0.09</v>
      </c>
      <c r="V23" s="73">
        <v>0.9</v>
      </c>
    </row>
    <row r="24" spans="1:48" x14ac:dyDescent="0.35">
      <c r="A24" s="8">
        <v>13</v>
      </c>
      <c r="B24" s="9" t="s">
        <v>908</v>
      </c>
      <c r="C24" s="73">
        <v>3</v>
      </c>
      <c r="D24" s="73">
        <v>0.27</v>
      </c>
      <c r="E24" s="73">
        <v>0.03</v>
      </c>
      <c r="F24" s="73">
        <v>0.30000000000000004</v>
      </c>
      <c r="G24" s="73">
        <v>0</v>
      </c>
      <c r="H24" s="608">
        <v>0</v>
      </c>
      <c r="I24" s="608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3</v>
      </c>
      <c r="T24" s="73">
        <v>0.27</v>
      </c>
      <c r="U24" s="73">
        <v>0.03</v>
      </c>
      <c r="V24" s="73">
        <v>0.30000000000000004</v>
      </c>
    </row>
    <row r="25" spans="1:48" x14ac:dyDescent="0.35">
      <c r="A25" s="8">
        <v>14</v>
      </c>
      <c r="B25" s="9" t="s">
        <v>909</v>
      </c>
      <c r="C25" s="73">
        <v>8</v>
      </c>
      <c r="D25" s="73">
        <v>0.72</v>
      </c>
      <c r="E25" s="73">
        <v>0.08</v>
      </c>
      <c r="F25" s="73">
        <v>0.79999999999999993</v>
      </c>
      <c r="G25" s="73">
        <v>4</v>
      </c>
      <c r="H25" s="608">
        <v>0.54</v>
      </c>
      <c r="I25" s="608">
        <v>0.06</v>
      </c>
      <c r="J25" s="73">
        <v>0.60000000000000009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12</v>
      </c>
      <c r="T25" s="73">
        <v>1.26</v>
      </c>
      <c r="U25" s="73">
        <v>0.14000000000000001</v>
      </c>
      <c r="V25" s="73">
        <v>1.4</v>
      </c>
    </row>
    <row r="26" spans="1:48" s="73" customFormat="1" x14ac:dyDescent="0.35">
      <c r="A26" s="8">
        <v>15</v>
      </c>
      <c r="B26" s="9" t="s">
        <v>911</v>
      </c>
      <c r="C26" s="73">
        <v>9</v>
      </c>
      <c r="D26" s="73">
        <v>0.81</v>
      </c>
      <c r="E26" s="73">
        <v>0.09</v>
      </c>
      <c r="F26" s="73">
        <v>0.9</v>
      </c>
      <c r="G26" s="73">
        <v>3</v>
      </c>
      <c r="H26" s="608">
        <v>0.40500000000000003</v>
      </c>
      <c r="I26" s="608">
        <v>4.4999999999999998E-2</v>
      </c>
      <c r="J26" s="73">
        <v>0.45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12</v>
      </c>
      <c r="T26" s="73">
        <v>1.2150000000000001</v>
      </c>
      <c r="U26" s="73">
        <v>0.13500000000000001</v>
      </c>
      <c r="V26" s="73">
        <v>1.35</v>
      </c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x14ac:dyDescent="0.35">
      <c r="A27" s="8">
        <v>16</v>
      </c>
      <c r="B27" s="9" t="s">
        <v>912</v>
      </c>
      <c r="C27" s="73">
        <v>8</v>
      </c>
      <c r="D27" s="73">
        <v>0.72</v>
      </c>
      <c r="E27" s="73">
        <v>0.08</v>
      </c>
      <c r="F27" s="73">
        <v>0.79999999999999993</v>
      </c>
      <c r="G27" s="73">
        <v>6</v>
      </c>
      <c r="H27" s="608">
        <v>0.81</v>
      </c>
      <c r="I27" s="608">
        <v>0.09</v>
      </c>
      <c r="J27" s="73">
        <v>0.9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14</v>
      </c>
      <c r="T27" s="73">
        <v>1.53</v>
      </c>
      <c r="U27" s="73">
        <v>0.16999999999999998</v>
      </c>
      <c r="V27" s="73">
        <v>1.7</v>
      </c>
    </row>
    <row r="28" spans="1:48" s="611" customFormat="1" x14ac:dyDescent="0.35">
      <c r="A28" s="595"/>
      <c r="B28" s="25" t="s">
        <v>15</v>
      </c>
      <c r="C28" s="609">
        <v>121</v>
      </c>
      <c r="D28" s="609">
        <v>10.890000000000002</v>
      </c>
      <c r="E28" s="609">
        <v>1.2100000000000002</v>
      </c>
      <c r="F28" s="609">
        <v>12.100000000000003</v>
      </c>
      <c r="G28" s="609">
        <v>62</v>
      </c>
      <c r="H28" s="610">
        <v>8.370000000000001</v>
      </c>
      <c r="I28" s="610">
        <v>0.93000000000000016</v>
      </c>
      <c r="J28" s="609">
        <v>9.3000000000000025</v>
      </c>
      <c r="K28" s="609">
        <v>0</v>
      </c>
      <c r="L28" s="609">
        <v>0</v>
      </c>
      <c r="M28" s="609">
        <v>0</v>
      </c>
      <c r="N28" s="609">
        <v>0</v>
      </c>
      <c r="O28" s="609">
        <v>0</v>
      </c>
      <c r="P28" s="609">
        <v>0</v>
      </c>
      <c r="Q28" s="609">
        <v>0</v>
      </c>
      <c r="R28" s="609">
        <v>0</v>
      </c>
      <c r="S28" s="609">
        <v>183</v>
      </c>
      <c r="T28" s="609">
        <v>19.260000000000002</v>
      </c>
      <c r="U28" s="609">
        <v>2.14</v>
      </c>
      <c r="V28" s="609">
        <v>21.400000000000002</v>
      </c>
    </row>
    <row r="29" spans="1:48" x14ac:dyDescent="0.35">
      <c r="A29" s="241"/>
      <c r="B29" s="1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48" x14ac:dyDescent="0.35">
      <c r="A30" s="241"/>
      <c r="B30" s="12"/>
      <c r="C30" s="74"/>
      <c r="D30" s="74">
        <f>C28*9000/100000</f>
        <v>10.89</v>
      </c>
      <c r="E30" s="74"/>
      <c r="F30" s="74"/>
      <c r="G30" s="74"/>
      <c r="H30" s="74">
        <f>G28*13500/100000</f>
        <v>8.3699999999999992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48" x14ac:dyDescent="0.35">
      <c r="A31" s="241"/>
      <c r="B31" s="1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48" x14ac:dyDescent="0.35">
      <c r="A32" s="241"/>
      <c r="B32" s="12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x14ac:dyDescent="0.35">
      <c r="A33" s="241"/>
      <c r="B33" s="12"/>
      <c r="C33" s="74"/>
      <c r="D33" s="74">
        <f>D30+H30</f>
        <v>19.259999999999998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x14ac:dyDescent="0.35">
      <c r="A34" s="241"/>
      <c r="B34" s="12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6" spans="1:22" s="15" customFormat="1" ht="13" x14ac:dyDescent="0.3">
      <c r="A36" s="14" t="s">
        <v>11</v>
      </c>
      <c r="G36" s="14"/>
      <c r="H36" s="14"/>
      <c r="J36" s="367"/>
      <c r="K36" s="14"/>
      <c r="L36" s="14"/>
      <c r="M36" s="14"/>
      <c r="N36" s="14"/>
      <c r="O36" s="14"/>
      <c r="P36" s="14"/>
      <c r="Q36" s="14"/>
      <c r="R36" s="14"/>
      <c r="S36" s="358"/>
    </row>
    <row r="37" spans="1:22" s="15" customFormat="1" ht="12.75" customHeight="1" x14ac:dyDescent="0.3">
      <c r="D37" s="667" t="s">
        <v>895</v>
      </c>
      <c r="E37" s="667"/>
      <c r="F37" s="667"/>
      <c r="J37" s="367"/>
      <c r="K37" s="30"/>
      <c r="L37" s="30"/>
      <c r="M37" s="30"/>
      <c r="N37" s="30"/>
      <c r="O37" s="30"/>
      <c r="P37" s="30"/>
      <c r="Q37" s="30"/>
      <c r="R37" s="660" t="s">
        <v>956</v>
      </c>
      <c r="S37" s="660"/>
      <c r="T37" s="660"/>
      <c r="U37" s="660"/>
    </row>
    <row r="38" spans="1:22" s="15" customFormat="1" ht="12.75" customHeight="1" x14ac:dyDescent="0.3">
      <c r="D38" s="667" t="s">
        <v>918</v>
      </c>
      <c r="E38" s="667"/>
      <c r="F38" s="667"/>
      <c r="J38" s="30"/>
      <c r="K38" s="30"/>
      <c r="L38" s="30"/>
      <c r="M38" s="30"/>
      <c r="N38" s="30"/>
      <c r="O38" s="30"/>
      <c r="P38" s="30"/>
      <c r="Q38" s="30"/>
      <c r="R38" s="660" t="s">
        <v>957</v>
      </c>
      <c r="S38" s="660"/>
      <c r="T38" s="660"/>
      <c r="U38" s="660"/>
    </row>
    <row r="39" spans="1:22" s="15" customFormat="1" ht="13" x14ac:dyDescent="0.3">
      <c r="A39" s="14"/>
      <c r="B39" s="14"/>
      <c r="D39" s="668" t="s">
        <v>896</v>
      </c>
      <c r="E39" s="668"/>
      <c r="F39" s="668"/>
      <c r="J39" s="367"/>
      <c r="K39" s="14"/>
      <c r="L39" s="14"/>
      <c r="M39" s="14"/>
      <c r="N39" s="14"/>
      <c r="O39" s="14"/>
      <c r="P39" s="14"/>
      <c r="Q39" s="30"/>
      <c r="R39" s="660" t="s">
        <v>958</v>
      </c>
      <c r="S39" s="660"/>
      <c r="T39" s="660"/>
      <c r="U39" s="660"/>
      <c r="V39" s="30"/>
    </row>
  </sheetData>
  <mergeCells count="26">
    <mergeCell ref="D38:F38"/>
    <mergeCell ref="D39:F39"/>
    <mergeCell ref="U1:V1"/>
    <mergeCell ref="E2:P2"/>
    <mergeCell ref="C4:Q4"/>
    <mergeCell ref="O8:R8"/>
    <mergeCell ref="S8:V8"/>
    <mergeCell ref="O9:O10"/>
    <mergeCell ref="P9:R9"/>
    <mergeCell ref="S9:S10"/>
    <mergeCell ref="T9:V9"/>
    <mergeCell ref="D37:F37"/>
    <mergeCell ref="R37:U37"/>
    <mergeCell ref="R38:U38"/>
    <mergeCell ref="R39:U39"/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89" bottom="0" header="0.31496062992125984" footer="0.31496062992125984"/>
  <pageSetup paperSize="9" scale="6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V38"/>
  <sheetViews>
    <sheetView view="pageBreakPreview" topLeftCell="A11" zoomScale="90" zoomScaleNormal="90" zoomScaleSheetLayoutView="90" workbookViewId="0">
      <selection activeCell="Q30" sqref="Q30"/>
    </sheetView>
  </sheetViews>
  <sheetFormatPr defaultColWidth="9.1796875" defaultRowHeight="14.5" x14ac:dyDescent="0.35"/>
  <cols>
    <col min="1" max="1" width="7.453125" style="67" customWidth="1"/>
    <col min="2" max="2" width="16.453125" style="67" customWidth="1"/>
    <col min="3" max="3" width="9.7265625" style="67" customWidth="1"/>
    <col min="4" max="4" width="8.1796875" style="67" customWidth="1"/>
    <col min="5" max="5" width="7.453125" style="67" customWidth="1"/>
    <col min="6" max="6" width="9.1796875" style="67" customWidth="1"/>
    <col min="7" max="7" width="9.54296875" style="67" customWidth="1"/>
    <col min="8" max="8" width="8.1796875" style="67" customWidth="1"/>
    <col min="9" max="9" width="6.81640625" style="67" customWidth="1"/>
    <col min="10" max="10" width="9.26953125" style="67" customWidth="1"/>
    <col min="11" max="11" width="10.54296875" style="67" customWidth="1"/>
    <col min="12" max="12" width="8.7265625" style="67" customWidth="1"/>
    <col min="13" max="13" width="7.453125" style="67" customWidth="1"/>
    <col min="14" max="14" width="8.54296875" style="67" customWidth="1"/>
    <col min="15" max="15" width="8.7265625" style="67" customWidth="1"/>
    <col min="16" max="16" width="8.54296875" style="67" customWidth="1"/>
    <col min="17" max="17" width="7.81640625" style="67" customWidth="1"/>
    <col min="18" max="18" width="8.54296875" style="67" customWidth="1"/>
    <col min="19" max="20" width="10.54296875" style="67" customWidth="1"/>
    <col min="21" max="21" width="11.1796875" style="67" customWidth="1"/>
    <col min="22" max="22" width="10.7265625" style="67" bestFit="1" customWidth="1"/>
    <col min="23" max="16384" width="9.1796875" style="67"/>
  </cols>
  <sheetData>
    <row r="1" spans="1:24" s="15" customFormat="1" ht="15.5" x14ac:dyDescent="0.35">
      <c r="C1" s="38"/>
      <c r="D1" s="38"/>
      <c r="E1" s="38"/>
      <c r="F1" s="38"/>
      <c r="G1" s="38"/>
      <c r="H1" s="38"/>
      <c r="I1" s="100" t="s">
        <v>0</v>
      </c>
      <c r="J1" s="100"/>
      <c r="S1" s="35"/>
      <c r="T1" s="35"/>
      <c r="U1" s="782" t="s">
        <v>692</v>
      </c>
      <c r="V1" s="782"/>
      <c r="W1" s="36"/>
      <c r="X1" s="36"/>
    </row>
    <row r="2" spans="1:24" s="15" customFormat="1" ht="20" x14ac:dyDescent="0.4">
      <c r="E2" s="693" t="s">
        <v>740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24" s="15" customFormat="1" ht="20" x14ac:dyDescent="0.4">
      <c r="H3" s="37"/>
      <c r="I3" s="37"/>
      <c r="J3" s="37"/>
      <c r="K3" s="37"/>
      <c r="L3" s="37"/>
      <c r="M3" s="37"/>
      <c r="N3" s="37"/>
      <c r="O3" s="37"/>
      <c r="P3" s="37"/>
    </row>
    <row r="4" spans="1:24" ht="15.5" x14ac:dyDescent="0.35">
      <c r="C4" s="694" t="s">
        <v>756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40"/>
      <c r="S4" s="106"/>
      <c r="T4" s="106"/>
      <c r="U4" s="106"/>
      <c r="V4" s="106"/>
      <c r="W4" s="100"/>
    </row>
    <row r="5" spans="1:24" x14ac:dyDescent="0.3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4" x14ac:dyDescent="0.35">
      <c r="A6" s="71" t="s">
        <v>894</v>
      </c>
      <c r="B6" s="79"/>
    </row>
    <row r="7" spans="1:24" x14ac:dyDescent="0.35">
      <c r="B7" s="321"/>
    </row>
    <row r="8" spans="1:24" s="71" customFormat="1" ht="24.75" customHeight="1" x14ac:dyDescent="0.35">
      <c r="A8" s="689" t="s">
        <v>2</v>
      </c>
      <c r="B8" s="1031" t="s">
        <v>3</v>
      </c>
      <c r="C8" s="1027" t="s">
        <v>685</v>
      </c>
      <c r="D8" s="1028"/>
      <c r="E8" s="1028"/>
      <c r="F8" s="1028"/>
      <c r="G8" s="1027" t="s">
        <v>689</v>
      </c>
      <c r="H8" s="1028"/>
      <c r="I8" s="1028"/>
      <c r="J8" s="1028"/>
      <c r="K8" s="1027" t="s">
        <v>690</v>
      </c>
      <c r="L8" s="1028"/>
      <c r="M8" s="1028"/>
      <c r="N8" s="1028"/>
      <c r="O8" s="1027" t="s">
        <v>691</v>
      </c>
      <c r="P8" s="1028"/>
      <c r="Q8" s="1028"/>
      <c r="R8" s="1028"/>
      <c r="S8" s="1044" t="s">
        <v>15</v>
      </c>
      <c r="T8" s="1045"/>
      <c r="U8" s="1045"/>
      <c r="V8" s="1045"/>
    </row>
    <row r="9" spans="1:24" s="72" customFormat="1" ht="29.25" customHeight="1" x14ac:dyDescent="0.35">
      <c r="A9" s="689"/>
      <c r="B9" s="1031"/>
      <c r="C9" s="1039" t="s">
        <v>686</v>
      </c>
      <c r="D9" s="1041" t="s">
        <v>688</v>
      </c>
      <c r="E9" s="1042"/>
      <c r="F9" s="1043"/>
      <c r="G9" s="1039" t="s">
        <v>686</v>
      </c>
      <c r="H9" s="1041" t="s">
        <v>688</v>
      </c>
      <c r="I9" s="1042"/>
      <c r="J9" s="1043"/>
      <c r="K9" s="1039" t="s">
        <v>686</v>
      </c>
      <c r="L9" s="1041" t="s">
        <v>688</v>
      </c>
      <c r="M9" s="1042"/>
      <c r="N9" s="1043"/>
      <c r="O9" s="1039" t="s">
        <v>686</v>
      </c>
      <c r="P9" s="1041" t="s">
        <v>688</v>
      </c>
      <c r="Q9" s="1042"/>
      <c r="R9" s="1043"/>
      <c r="S9" s="1039" t="s">
        <v>686</v>
      </c>
      <c r="T9" s="1041" t="s">
        <v>688</v>
      </c>
      <c r="U9" s="1042"/>
      <c r="V9" s="1043"/>
    </row>
    <row r="10" spans="1:24" s="72" customFormat="1" ht="46.5" customHeight="1" x14ac:dyDescent="0.35">
      <c r="A10" s="689"/>
      <c r="B10" s="1031"/>
      <c r="C10" s="1040"/>
      <c r="D10" s="66" t="s">
        <v>687</v>
      </c>
      <c r="E10" s="66" t="s">
        <v>196</v>
      </c>
      <c r="F10" s="66" t="s">
        <v>15</v>
      </c>
      <c r="G10" s="1040"/>
      <c r="H10" s="66" t="s">
        <v>687</v>
      </c>
      <c r="I10" s="66" t="s">
        <v>196</v>
      </c>
      <c r="J10" s="66" t="s">
        <v>15</v>
      </c>
      <c r="K10" s="1040"/>
      <c r="L10" s="66" t="s">
        <v>687</v>
      </c>
      <c r="M10" s="66" t="s">
        <v>196</v>
      </c>
      <c r="N10" s="66" t="s">
        <v>15</v>
      </c>
      <c r="O10" s="1040"/>
      <c r="P10" s="66" t="s">
        <v>687</v>
      </c>
      <c r="Q10" s="66" t="s">
        <v>196</v>
      </c>
      <c r="R10" s="66" t="s">
        <v>15</v>
      </c>
      <c r="S10" s="1040"/>
      <c r="T10" s="66" t="s">
        <v>687</v>
      </c>
      <c r="U10" s="66" t="s">
        <v>196</v>
      </c>
      <c r="V10" s="66" t="s">
        <v>15</v>
      </c>
    </row>
    <row r="11" spans="1:24" s="146" customFormat="1" ht="16.149999999999999" customHeight="1" x14ac:dyDescent="0.35">
      <c r="A11" s="322">
        <v>1</v>
      </c>
      <c r="B11" s="145">
        <v>2</v>
      </c>
      <c r="C11" s="145">
        <v>3</v>
      </c>
      <c r="D11" s="322">
        <v>4</v>
      </c>
      <c r="E11" s="145">
        <v>5</v>
      </c>
      <c r="F11" s="145">
        <v>6</v>
      </c>
      <c r="G11" s="322">
        <v>7</v>
      </c>
      <c r="H11" s="145">
        <v>8</v>
      </c>
      <c r="I11" s="145">
        <v>9</v>
      </c>
      <c r="J11" s="322">
        <v>10</v>
      </c>
      <c r="K11" s="145">
        <v>11</v>
      </c>
      <c r="L11" s="145">
        <v>12</v>
      </c>
      <c r="M11" s="322">
        <v>13</v>
      </c>
      <c r="N11" s="145">
        <v>14</v>
      </c>
      <c r="O11" s="145">
        <v>15</v>
      </c>
      <c r="P11" s="322">
        <v>16</v>
      </c>
      <c r="Q11" s="145">
        <v>17</v>
      </c>
      <c r="R11" s="145">
        <v>18</v>
      </c>
      <c r="S11" s="322">
        <v>19</v>
      </c>
      <c r="T11" s="145">
        <v>20</v>
      </c>
      <c r="U11" s="145">
        <v>21</v>
      </c>
      <c r="V11" s="322">
        <v>22</v>
      </c>
    </row>
    <row r="12" spans="1:24" x14ac:dyDescent="0.35">
      <c r="A12" s="8">
        <v>1</v>
      </c>
      <c r="B12" s="9" t="s">
        <v>897</v>
      </c>
      <c r="C12" s="581">
        <v>87</v>
      </c>
      <c r="D12" s="581">
        <v>7.83</v>
      </c>
      <c r="E12" s="581">
        <v>0.87</v>
      </c>
      <c r="F12" s="581">
        <v>8.6999999999999993</v>
      </c>
      <c r="G12" s="581">
        <v>42</v>
      </c>
      <c r="H12" s="607">
        <v>5.67</v>
      </c>
      <c r="I12" s="607">
        <v>0.63</v>
      </c>
      <c r="J12" s="581">
        <v>6.3</v>
      </c>
      <c r="K12" s="581">
        <v>6</v>
      </c>
      <c r="L12" s="581">
        <v>1.08</v>
      </c>
      <c r="M12" s="581">
        <v>0.12</v>
      </c>
      <c r="N12" s="581">
        <v>1.2000000000000002</v>
      </c>
      <c r="O12" s="581">
        <v>10</v>
      </c>
      <c r="P12" s="607">
        <v>2.25</v>
      </c>
      <c r="Q12" s="607">
        <v>0.25</v>
      </c>
      <c r="R12" s="581">
        <v>2.5</v>
      </c>
      <c r="S12" s="581">
        <v>145</v>
      </c>
      <c r="T12" s="607">
        <v>16.829999999999998</v>
      </c>
      <c r="U12" s="607">
        <v>1.87</v>
      </c>
      <c r="V12" s="607">
        <v>18.7</v>
      </c>
    </row>
    <row r="13" spans="1:24" x14ac:dyDescent="0.35">
      <c r="A13" s="8">
        <v>2</v>
      </c>
      <c r="B13" s="9" t="s">
        <v>898</v>
      </c>
      <c r="C13" s="581">
        <v>89</v>
      </c>
      <c r="D13" s="581">
        <v>8.01</v>
      </c>
      <c r="E13" s="581">
        <v>0.89</v>
      </c>
      <c r="F13" s="581">
        <v>8.9</v>
      </c>
      <c r="G13" s="581">
        <v>18</v>
      </c>
      <c r="H13" s="607">
        <v>2.4300000000000002</v>
      </c>
      <c r="I13" s="607">
        <v>0.27</v>
      </c>
      <c r="J13" s="581">
        <v>2.7</v>
      </c>
      <c r="K13" s="581">
        <v>6</v>
      </c>
      <c r="L13" s="581">
        <v>1.08</v>
      </c>
      <c r="M13" s="581">
        <v>0.12</v>
      </c>
      <c r="N13" s="581">
        <v>1.2000000000000002</v>
      </c>
      <c r="O13" s="581">
        <v>3</v>
      </c>
      <c r="P13" s="607">
        <v>0.67500000000000004</v>
      </c>
      <c r="Q13" s="607">
        <v>7.4999999999999997E-2</v>
      </c>
      <c r="R13" s="581">
        <v>0.75</v>
      </c>
      <c r="S13" s="581">
        <v>116</v>
      </c>
      <c r="T13" s="607">
        <v>12.195</v>
      </c>
      <c r="U13" s="607">
        <v>1.3550000000000002</v>
      </c>
      <c r="V13" s="607">
        <v>13.55</v>
      </c>
    </row>
    <row r="14" spans="1:24" x14ac:dyDescent="0.35">
      <c r="A14" s="8">
        <v>3</v>
      </c>
      <c r="B14" s="9" t="s">
        <v>910</v>
      </c>
      <c r="C14" s="581">
        <v>21</v>
      </c>
      <c r="D14" s="581">
        <v>1.89</v>
      </c>
      <c r="E14" s="581">
        <v>0.21</v>
      </c>
      <c r="F14" s="581">
        <v>2.1</v>
      </c>
      <c r="G14" s="581">
        <v>13</v>
      </c>
      <c r="H14" s="607">
        <v>1.7549999999999999</v>
      </c>
      <c r="I14" s="607">
        <v>0.19500000000000001</v>
      </c>
      <c r="J14" s="581">
        <v>1.95</v>
      </c>
      <c r="K14" s="581">
        <v>7</v>
      </c>
      <c r="L14" s="581">
        <v>1.26</v>
      </c>
      <c r="M14" s="581">
        <v>0.14000000000000001</v>
      </c>
      <c r="N14" s="581">
        <v>1.4</v>
      </c>
      <c r="O14" s="581">
        <v>2</v>
      </c>
      <c r="P14" s="607">
        <v>0.45</v>
      </c>
      <c r="Q14" s="607">
        <v>0.05</v>
      </c>
      <c r="R14" s="581">
        <v>0.5</v>
      </c>
      <c r="S14" s="581">
        <v>43</v>
      </c>
      <c r="T14" s="607">
        <v>5.3549999999999995</v>
      </c>
      <c r="U14" s="607">
        <v>0.59500000000000008</v>
      </c>
      <c r="V14" s="607">
        <v>5.9499999999999993</v>
      </c>
    </row>
    <row r="15" spans="1:24" x14ac:dyDescent="0.35">
      <c r="A15" s="8">
        <v>4</v>
      </c>
      <c r="B15" s="9" t="s">
        <v>899</v>
      </c>
      <c r="C15" s="581">
        <v>60</v>
      </c>
      <c r="D15" s="581">
        <v>5.4</v>
      </c>
      <c r="E15" s="581">
        <v>0.6</v>
      </c>
      <c r="F15" s="581">
        <v>6</v>
      </c>
      <c r="G15" s="581">
        <v>13</v>
      </c>
      <c r="H15" s="607">
        <v>1.7549999999999999</v>
      </c>
      <c r="I15" s="607">
        <v>0.19500000000000001</v>
      </c>
      <c r="J15" s="581">
        <v>1.95</v>
      </c>
      <c r="K15" s="581">
        <v>2</v>
      </c>
      <c r="L15" s="581">
        <v>0.36</v>
      </c>
      <c r="M15" s="581">
        <v>0.04</v>
      </c>
      <c r="N15" s="581">
        <v>0.39999999999999997</v>
      </c>
      <c r="O15" s="581">
        <v>2</v>
      </c>
      <c r="P15" s="607">
        <v>0.45</v>
      </c>
      <c r="Q15" s="607">
        <v>0.05</v>
      </c>
      <c r="R15" s="581">
        <v>0.5</v>
      </c>
      <c r="S15" s="581">
        <v>77</v>
      </c>
      <c r="T15" s="607">
        <v>7.9650000000000007</v>
      </c>
      <c r="U15" s="607">
        <v>0.88500000000000001</v>
      </c>
      <c r="V15" s="607">
        <v>8.8500000000000014</v>
      </c>
    </row>
    <row r="16" spans="1:24" x14ac:dyDescent="0.35">
      <c r="A16" s="8">
        <v>5</v>
      </c>
      <c r="B16" s="9" t="s">
        <v>900</v>
      </c>
      <c r="C16" s="581">
        <v>36</v>
      </c>
      <c r="D16" s="581">
        <v>3.24</v>
      </c>
      <c r="E16" s="581">
        <v>0.36</v>
      </c>
      <c r="F16" s="581">
        <v>3.6</v>
      </c>
      <c r="G16" s="581">
        <v>15</v>
      </c>
      <c r="H16" s="607">
        <v>2.0249999999999999</v>
      </c>
      <c r="I16" s="607">
        <v>0.22500000000000001</v>
      </c>
      <c r="J16" s="581">
        <v>2.25</v>
      </c>
      <c r="K16" s="581">
        <v>3</v>
      </c>
      <c r="L16" s="581">
        <v>0.54</v>
      </c>
      <c r="M16" s="581">
        <v>0.06</v>
      </c>
      <c r="N16" s="581">
        <v>0.60000000000000009</v>
      </c>
      <c r="O16" s="581">
        <v>1</v>
      </c>
      <c r="P16" s="607">
        <v>0.22500000000000001</v>
      </c>
      <c r="Q16" s="607">
        <v>2.5000000000000001E-2</v>
      </c>
      <c r="R16" s="581">
        <v>0.25</v>
      </c>
      <c r="S16" s="581">
        <v>55</v>
      </c>
      <c r="T16" s="607">
        <v>6.03</v>
      </c>
      <c r="U16" s="607">
        <v>0.67</v>
      </c>
      <c r="V16" s="607">
        <v>6.7</v>
      </c>
    </row>
    <row r="17" spans="1:48" x14ac:dyDescent="0.35">
      <c r="A17" s="8">
        <v>6</v>
      </c>
      <c r="B17" s="9" t="s">
        <v>901</v>
      </c>
      <c r="C17" s="581">
        <v>31</v>
      </c>
      <c r="D17" s="581">
        <v>2.79</v>
      </c>
      <c r="E17" s="581">
        <v>0.31</v>
      </c>
      <c r="F17" s="581">
        <v>3.1</v>
      </c>
      <c r="G17" s="581">
        <v>9</v>
      </c>
      <c r="H17" s="607">
        <v>1.2150000000000001</v>
      </c>
      <c r="I17" s="607">
        <v>0.13500000000000001</v>
      </c>
      <c r="J17" s="581">
        <v>1.35</v>
      </c>
      <c r="K17" s="581">
        <v>1</v>
      </c>
      <c r="L17" s="581">
        <v>0.18</v>
      </c>
      <c r="M17" s="581">
        <v>0.02</v>
      </c>
      <c r="N17" s="581">
        <v>0.19999999999999998</v>
      </c>
      <c r="O17" s="581">
        <v>0</v>
      </c>
      <c r="P17" s="607">
        <v>0</v>
      </c>
      <c r="Q17" s="607">
        <v>0</v>
      </c>
      <c r="R17" s="581">
        <v>0</v>
      </c>
      <c r="S17" s="581">
        <v>41</v>
      </c>
      <c r="T17" s="607">
        <v>4.1849999999999996</v>
      </c>
      <c r="U17" s="607">
        <v>0.46500000000000002</v>
      </c>
      <c r="V17" s="607">
        <v>4.6499999999999995</v>
      </c>
    </row>
    <row r="18" spans="1:48" x14ac:dyDescent="0.35">
      <c r="A18" s="8">
        <v>7</v>
      </c>
      <c r="B18" s="9" t="s">
        <v>902</v>
      </c>
      <c r="C18" s="581">
        <v>25</v>
      </c>
      <c r="D18" s="581">
        <v>2.25</v>
      </c>
      <c r="E18" s="581">
        <v>0.25</v>
      </c>
      <c r="F18" s="581">
        <v>2.5</v>
      </c>
      <c r="G18" s="581">
        <v>12</v>
      </c>
      <c r="H18" s="607">
        <v>1.62</v>
      </c>
      <c r="I18" s="607">
        <v>0.18</v>
      </c>
      <c r="J18" s="581">
        <v>1.8</v>
      </c>
      <c r="K18" s="581">
        <v>3</v>
      </c>
      <c r="L18" s="581">
        <v>0.54</v>
      </c>
      <c r="M18" s="581">
        <v>0.06</v>
      </c>
      <c r="N18" s="581">
        <v>0.60000000000000009</v>
      </c>
      <c r="O18" s="581">
        <v>0</v>
      </c>
      <c r="P18" s="607">
        <v>0</v>
      </c>
      <c r="Q18" s="607">
        <v>0</v>
      </c>
      <c r="R18" s="581">
        <v>0</v>
      </c>
      <c r="S18" s="581">
        <v>40</v>
      </c>
      <c r="T18" s="607">
        <v>4.41</v>
      </c>
      <c r="U18" s="607">
        <v>0.49</v>
      </c>
      <c r="V18" s="607">
        <v>4.9000000000000004</v>
      </c>
    </row>
    <row r="19" spans="1:48" x14ac:dyDescent="0.35">
      <c r="A19" s="8">
        <v>8</v>
      </c>
      <c r="B19" s="9" t="s">
        <v>903</v>
      </c>
      <c r="C19" s="581">
        <v>32</v>
      </c>
      <c r="D19" s="581">
        <v>2.88</v>
      </c>
      <c r="E19" s="581">
        <v>0.32</v>
      </c>
      <c r="F19" s="581">
        <v>3.1999999999999997</v>
      </c>
      <c r="G19" s="581">
        <v>46</v>
      </c>
      <c r="H19" s="607">
        <v>6.21</v>
      </c>
      <c r="I19" s="607">
        <v>0.69</v>
      </c>
      <c r="J19" s="581">
        <v>6.9</v>
      </c>
      <c r="K19" s="581">
        <v>10</v>
      </c>
      <c r="L19" s="581">
        <v>1.8</v>
      </c>
      <c r="M19" s="581">
        <v>0.2</v>
      </c>
      <c r="N19" s="581">
        <v>2</v>
      </c>
      <c r="O19" s="581">
        <v>1</v>
      </c>
      <c r="P19" s="607">
        <v>0.22500000000000001</v>
      </c>
      <c r="Q19" s="607">
        <v>2.5000000000000001E-2</v>
      </c>
      <c r="R19" s="581">
        <v>0.25</v>
      </c>
      <c r="S19" s="581">
        <v>89</v>
      </c>
      <c r="T19" s="607">
        <v>11.115</v>
      </c>
      <c r="U19" s="607">
        <v>1.2349999999999999</v>
      </c>
      <c r="V19" s="607">
        <v>12.35</v>
      </c>
    </row>
    <row r="20" spans="1:48" x14ac:dyDescent="0.35">
      <c r="A20" s="8">
        <v>9</v>
      </c>
      <c r="B20" s="9" t="s">
        <v>904</v>
      </c>
      <c r="C20" s="581">
        <v>20</v>
      </c>
      <c r="D20" s="581">
        <v>1.8</v>
      </c>
      <c r="E20" s="581">
        <v>0.2</v>
      </c>
      <c r="F20" s="581">
        <v>2</v>
      </c>
      <c r="G20" s="581">
        <v>20</v>
      </c>
      <c r="H20" s="607">
        <v>2.7</v>
      </c>
      <c r="I20" s="607">
        <v>0.3</v>
      </c>
      <c r="J20" s="581">
        <v>3</v>
      </c>
      <c r="K20" s="581">
        <v>6</v>
      </c>
      <c r="L20" s="581">
        <v>1.08</v>
      </c>
      <c r="M20" s="581">
        <v>0.12</v>
      </c>
      <c r="N20" s="581">
        <v>1.2000000000000002</v>
      </c>
      <c r="O20" s="581">
        <v>1</v>
      </c>
      <c r="P20" s="607">
        <v>0.22500000000000001</v>
      </c>
      <c r="Q20" s="607">
        <v>2.5000000000000001E-2</v>
      </c>
      <c r="R20" s="581">
        <v>0.25</v>
      </c>
      <c r="S20" s="581">
        <v>47</v>
      </c>
      <c r="T20" s="607">
        <v>5.8049999999999997</v>
      </c>
      <c r="U20" s="607">
        <v>0.64500000000000002</v>
      </c>
      <c r="V20" s="607">
        <v>6.4499999999999993</v>
      </c>
    </row>
    <row r="21" spans="1:48" x14ac:dyDescent="0.35">
      <c r="A21" s="8">
        <v>10</v>
      </c>
      <c r="B21" s="9" t="s">
        <v>905</v>
      </c>
      <c r="C21" s="581">
        <v>122</v>
      </c>
      <c r="D21" s="581">
        <v>10.98</v>
      </c>
      <c r="E21" s="581">
        <v>1.22</v>
      </c>
      <c r="F21" s="581">
        <v>12.200000000000001</v>
      </c>
      <c r="G21" s="581">
        <v>56</v>
      </c>
      <c r="H21" s="607">
        <v>7.56</v>
      </c>
      <c r="I21" s="607">
        <v>0.84</v>
      </c>
      <c r="J21" s="581">
        <v>8.4</v>
      </c>
      <c r="K21" s="581">
        <v>6</v>
      </c>
      <c r="L21" s="581">
        <v>1.08</v>
      </c>
      <c r="M21" s="581">
        <v>0.12</v>
      </c>
      <c r="N21" s="581">
        <v>1.2000000000000002</v>
      </c>
      <c r="O21" s="581">
        <v>0</v>
      </c>
      <c r="P21" s="607">
        <v>0</v>
      </c>
      <c r="Q21" s="607">
        <v>0</v>
      </c>
      <c r="R21" s="581">
        <v>0</v>
      </c>
      <c r="S21" s="581">
        <v>184</v>
      </c>
      <c r="T21" s="607">
        <v>19.619999999999997</v>
      </c>
      <c r="U21" s="607">
        <v>2.1800000000000002</v>
      </c>
      <c r="V21" s="607">
        <v>21.799999999999997</v>
      </c>
    </row>
    <row r="22" spans="1:48" x14ac:dyDescent="0.35">
      <c r="A22" s="8">
        <v>11</v>
      </c>
      <c r="B22" s="9" t="s">
        <v>906</v>
      </c>
      <c r="C22" s="581">
        <v>187</v>
      </c>
      <c r="D22" s="581">
        <v>16.829999999999998</v>
      </c>
      <c r="E22" s="581">
        <v>1.87</v>
      </c>
      <c r="F22" s="581">
        <v>18.7</v>
      </c>
      <c r="G22" s="581">
        <v>20</v>
      </c>
      <c r="H22" s="607">
        <v>2.7</v>
      </c>
      <c r="I22" s="607">
        <v>0.3</v>
      </c>
      <c r="J22" s="581">
        <v>3</v>
      </c>
      <c r="K22" s="581">
        <v>0</v>
      </c>
      <c r="L22" s="581">
        <v>0</v>
      </c>
      <c r="M22" s="581">
        <v>0</v>
      </c>
      <c r="N22" s="581">
        <v>0</v>
      </c>
      <c r="O22" s="581">
        <v>0</v>
      </c>
      <c r="P22" s="607">
        <v>0</v>
      </c>
      <c r="Q22" s="607">
        <v>0</v>
      </c>
      <c r="R22" s="581">
        <v>0</v>
      </c>
      <c r="S22" s="581">
        <v>207</v>
      </c>
      <c r="T22" s="607">
        <v>19.529999999999998</v>
      </c>
      <c r="U22" s="607">
        <v>2.17</v>
      </c>
      <c r="V22" s="607">
        <v>21.699999999999996</v>
      </c>
    </row>
    <row r="23" spans="1:48" x14ac:dyDescent="0.35">
      <c r="A23" s="8">
        <v>12</v>
      </c>
      <c r="B23" s="9" t="s">
        <v>907</v>
      </c>
      <c r="C23" s="581">
        <v>100</v>
      </c>
      <c r="D23" s="581">
        <v>9</v>
      </c>
      <c r="E23" s="581">
        <v>1</v>
      </c>
      <c r="F23" s="581">
        <v>10</v>
      </c>
      <c r="G23" s="581">
        <v>31</v>
      </c>
      <c r="H23" s="607">
        <v>4.1849999999999996</v>
      </c>
      <c r="I23" s="607">
        <v>0.46500000000000002</v>
      </c>
      <c r="J23" s="581">
        <v>4.6499999999999995</v>
      </c>
      <c r="K23" s="581">
        <v>2</v>
      </c>
      <c r="L23" s="581">
        <v>0.36</v>
      </c>
      <c r="M23" s="581">
        <v>0.04</v>
      </c>
      <c r="N23" s="581">
        <v>0.39999999999999997</v>
      </c>
      <c r="O23" s="581">
        <v>1</v>
      </c>
      <c r="P23" s="607">
        <v>0.22500000000000001</v>
      </c>
      <c r="Q23" s="607">
        <v>2.5000000000000001E-2</v>
      </c>
      <c r="R23" s="581">
        <v>0.25</v>
      </c>
      <c r="S23" s="581">
        <v>134</v>
      </c>
      <c r="T23" s="607">
        <v>13.769999999999998</v>
      </c>
      <c r="U23" s="607">
        <v>1.53</v>
      </c>
      <c r="V23" s="607">
        <v>15.299999999999997</v>
      </c>
    </row>
    <row r="24" spans="1:48" x14ac:dyDescent="0.35">
      <c r="A24" s="8">
        <v>13</v>
      </c>
      <c r="B24" s="9" t="s">
        <v>908</v>
      </c>
      <c r="C24" s="581">
        <v>55</v>
      </c>
      <c r="D24" s="581">
        <v>4.95</v>
      </c>
      <c r="E24" s="581">
        <v>0.55000000000000004</v>
      </c>
      <c r="F24" s="581">
        <v>5.5</v>
      </c>
      <c r="G24" s="581">
        <v>10</v>
      </c>
      <c r="H24" s="607">
        <v>1.35</v>
      </c>
      <c r="I24" s="607">
        <v>0.15</v>
      </c>
      <c r="J24" s="581">
        <v>1.5</v>
      </c>
      <c r="K24" s="581">
        <v>1</v>
      </c>
      <c r="L24" s="581">
        <v>0.18</v>
      </c>
      <c r="M24" s="581">
        <v>0.02</v>
      </c>
      <c r="N24" s="581">
        <v>0.19999999999999998</v>
      </c>
      <c r="O24" s="581">
        <v>1</v>
      </c>
      <c r="P24" s="607">
        <v>0.22500000000000001</v>
      </c>
      <c r="Q24" s="607">
        <v>2.5000000000000001E-2</v>
      </c>
      <c r="R24" s="581">
        <v>0.25</v>
      </c>
      <c r="S24" s="581">
        <v>67</v>
      </c>
      <c r="T24" s="607">
        <v>6.7050000000000001</v>
      </c>
      <c r="U24" s="607">
        <v>0.74500000000000011</v>
      </c>
      <c r="V24" s="607">
        <v>7.45</v>
      </c>
    </row>
    <row r="25" spans="1:48" x14ac:dyDescent="0.35">
      <c r="A25" s="8">
        <v>14</v>
      </c>
      <c r="B25" s="9" t="s">
        <v>909</v>
      </c>
      <c r="C25" s="581">
        <v>153</v>
      </c>
      <c r="D25" s="581">
        <v>13.77</v>
      </c>
      <c r="E25" s="581">
        <v>1.53</v>
      </c>
      <c r="F25" s="581">
        <v>15.299999999999999</v>
      </c>
      <c r="G25" s="581">
        <v>27</v>
      </c>
      <c r="H25" s="607">
        <v>3.645</v>
      </c>
      <c r="I25" s="607">
        <v>0.40500000000000003</v>
      </c>
      <c r="J25" s="581">
        <v>4.05</v>
      </c>
      <c r="K25" s="581">
        <v>3</v>
      </c>
      <c r="L25" s="581">
        <v>0.54</v>
      </c>
      <c r="M25" s="581">
        <v>0.06</v>
      </c>
      <c r="N25" s="581">
        <v>0.60000000000000009</v>
      </c>
      <c r="O25" s="581">
        <v>4</v>
      </c>
      <c r="P25" s="607">
        <v>0.9</v>
      </c>
      <c r="Q25" s="607">
        <v>0.1</v>
      </c>
      <c r="R25" s="581">
        <v>1</v>
      </c>
      <c r="S25" s="581">
        <v>187</v>
      </c>
      <c r="T25" s="607">
        <v>18.854999999999997</v>
      </c>
      <c r="U25" s="607">
        <v>2.0950000000000002</v>
      </c>
      <c r="V25" s="607">
        <v>20.949999999999996</v>
      </c>
    </row>
    <row r="26" spans="1:48" s="73" customFormat="1" x14ac:dyDescent="0.35">
      <c r="A26" s="8">
        <v>15</v>
      </c>
      <c r="B26" s="9" t="s">
        <v>911</v>
      </c>
      <c r="C26" s="581">
        <v>37</v>
      </c>
      <c r="D26" s="581">
        <v>3.33</v>
      </c>
      <c r="E26" s="581">
        <v>0.37</v>
      </c>
      <c r="F26" s="581">
        <v>3.7</v>
      </c>
      <c r="G26" s="581">
        <v>13</v>
      </c>
      <c r="H26" s="607">
        <v>1.7549999999999999</v>
      </c>
      <c r="I26" s="607">
        <v>0.19500000000000001</v>
      </c>
      <c r="J26" s="581">
        <v>1.95</v>
      </c>
      <c r="K26" s="581">
        <v>0</v>
      </c>
      <c r="L26" s="581">
        <v>0</v>
      </c>
      <c r="M26" s="581">
        <v>0</v>
      </c>
      <c r="N26" s="581">
        <v>0</v>
      </c>
      <c r="O26" s="581">
        <v>0</v>
      </c>
      <c r="P26" s="607">
        <v>0</v>
      </c>
      <c r="Q26" s="607">
        <v>0</v>
      </c>
      <c r="R26" s="581">
        <v>0</v>
      </c>
      <c r="S26" s="581">
        <v>50</v>
      </c>
      <c r="T26" s="607">
        <v>5.085</v>
      </c>
      <c r="U26" s="607">
        <v>0.56499999999999995</v>
      </c>
      <c r="V26" s="607">
        <v>5.65</v>
      </c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x14ac:dyDescent="0.35">
      <c r="A27" s="8">
        <v>16</v>
      </c>
      <c r="B27" s="9" t="s">
        <v>912</v>
      </c>
      <c r="C27" s="581">
        <v>146</v>
      </c>
      <c r="D27" s="581">
        <v>13.14</v>
      </c>
      <c r="E27" s="581">
        <v>1.46</v>
      </c>
      <c r="F27" s="581">
        <v>14.600000000000001</v>
      </c>
      <c r="G27" s="581">
        <v>21</v>
      </c>
      <c r="H27" s="607">
        <v>2.835</v>
      </c>
      <c r="I27" s="607">
        <v>0.315</v>
      </c>
      <c r="J27" s="581">
        <v>3.15</v>
      </c>
      <c r="K27" s="581">
        <v>0</v>
      </c>
      <c r="L27" s="581">
        <v>0</v>
      </c>
      <c r="M27" s="581">
        <v>0</v>
      </c>
      <c r="N27" s="581">
        <v>0</v>
      </c>
      <c r="O27" s="581">
        <v>1</v>
      </c>
      <c r="P27" s="607">
        <v>0.22500000000000001</v>
      </c>
      <c r="Q27" s="607">
        <v>2.5000000000000001E-2</v>
      </c>
      <c r="R27" s="581">
        <v>0.25</v>
      </c>
      <c r="S27" s="581">
        <v>168</v>
      </c>
      <c r="T27" s="607">
        <v>16.200000000000003</v>
      </c>
      <c r="U27" s="607">
        <v>1.7999999999999998</v>
      </c>
      <c r="V27" s="607">
        <v>18.000000000000004</v>
      </c>
    </row>
    <row r="28" spans="1:48" s="611" customFormat="1" x14ac:dyDescent="0.35">
      <c r="A28" s="595"/>
      <c r="B28" s="25" t="s">
        <v>15</v>
      </c>
      <c r="C28" s="609">
        <v>1201</v>
      </c>
      <c r="D28" s="609">
        <v>108.09</v>
      </c>
      <c r="E28" s="609">
        <v>12.009999999999998</v>
      </c>
      <c r="F28" s="609">
        <v>120.10000000000002</v>
      </c>
      <c r="G28" s="609">
        <v>366</v>
      </c>
      <c r="H28" s="610">
        <v>49.410000000000011</v>
      </c>
      <c r="I28" s="610">
        <v>5.4900000000000011</v>
      </c>
      <c r="J28" s="609">
        <v>54.9</v>
      </c>
      <c r="K28" s="609">
        <v>56</v>
      </c>
      <c r="L28" s="609">
        <v>10.079999999999998</v>
      </c>
      <c r="M28" s="609">
        <v>1.1200000000000001</v>
      </c>
      <c r="N28" s="609">
        <v>11.2</v>
      </c>
      <c r="O28" s="609">
        <v>27</v>
      </c>
      <c r="P28" s="610">
        <v>6.0749999999999984</v>
      </c>
      <c r="Q28" s="610">
        <v>0.67500000000000004</v>
      </c>
      <c r="R28" s="609">
        <v>6.75</v>
      </c>
      <c r="S28" s="609">
        <v>1650</v>
      </c>
      <c r="T28" s="610">
        <v>173.65499999999997</v>
      </c>
      <c r="U28" s="610">
        <v>19.295000000000002</v>
      </c>
      <c r="V28" s="610">
        <v>192.94999999999996</v>
      </c>
    </row>
    <row r="30" spans="1:48" x14ac:dyDescent="0.35">
      <c r="D30" s="67">
        <f>C28*9000/100000</f>
        <v>108.09</v>
      </c>
      <c r="E30" s="67">
        <f>C28*1000/100000</f>
        <v>12.01</v>
      </c>
      <c r="H30" s="67">
        <f>G28*13500/100000</f>
        <v>49.41</v>
      </c>
      <c r="I30" s="67">
        <f>G28*1500/100000</f>
        <v>5.49</v>
      </c>
      <c r="L30" s="67">
        <f>K28*18000/100000</f>
        <v>10.08</v>
      </c>
      <c r="M30" s="67">
        <f>K28*2000/100000</f>
        <v>1.1200000000000001</v>
      </c>
      <c r="P30" s="1105">
        <f>O28*22500/100000</f>
        <v>6.0750000000000002</v>
      </c>
      <c r="Q30" s="67">
        <f>O28*2500/100000</f>
        <v>0.67500000000000004</v>
      </c>
      <c r="T30" s="67">
        <v>19.260000000000002</v>
      </c>
      <c r="U30" s="67">
        <v>2.14</v>
      </c>
      <c r="V30" s="67">
        <v>21.400000000000002</v>
      </c>
    </row>
    <row r="32" spans="1:48" s="15" customFormat="1" ht="13" x14ac:dyDescent="0.3">
      <c r="D32" s="1106">
        <f>D30+H30+L30+P30</f>
        <v>173.655</v>
      </c>
      <c r="G32" s="14"/>
      <c r="H32" s="14"/>
      <c r="K32" s="14"/>
      <c r="L32" s="14"/>
      <c r="M32" s="14"/>
      <c r="N32" s="14"/>
      <c r="O32" s="14"/>
      <c r="P32" s="14"/>
      <c r="Q32" s="14"/>
      <c r="R32" s="14"/>
      <c r="S32" s="358"/>
      <c r="T32" s="1104">
        <f>T28+T30</f>
        <v>192.91499999999996</v>
      </c>
      <c r="U32" s="1104">
        <f t="shared" ref="U32:V32" si="0">U28+U30</f>
        <v>21.435000000000002</v>
      </c>
      <c r="V32" s="1104">
        <f t="shared" si="0"/>
        <v>214.34999999999997</v>
      </c>
    </row>
    <row r="33" spans="1:22" s="15" customFormat="1" ht="12.75" customHeight="1" x14ac:dyDescent="0.35">
      <c r="K33" s="30"/>
      <c r="L33" s="30"/>
      <c r="M33" s="30"/>
      <c r="N33" s="30"/>
      <c r="O33" s="30"/>
      <c r="P33" s="30"/>
      <c r="Q33" s="30"/>
      <c r="R33" s="67"/>
      <c r="S33" s="358"/>
      <c r="T33" s="358"/>
      <c r="U33" s="30"/>
      <c r="V33" s="30"/>
    </row>
    <row r="34" spans="1:22" s="15" customFormat="1" ht="12.75" customHeight="1" x14ac:dyDescent="0.3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15" customFormat="1" ht="13" x14ac:dyDescent="0.3">
      <c r="A35" s="14" t="s">
        <v>11</v>
      </c>
      <c r="B35" s="14"/>
      <c r="K35" s="14"/>
      <c r="L35" s="14"/>
      <c r="M35" s="14"/>
      <c r="N35" s="14"/>
      <c r="O35" s="14"/>
      <c r="P35" s="14"/>
      <c r="Q35" s="30"/>
      <c r="R35" s="30"/>
      <c r="S35" s="30"/>
      <c r="T35" s="30"/>
      <c r="U35" s="30"/>
      <c r="V35" s="30"/>
    </row>
    <row r="36" spans="1:22" x14ac:dyDescent="0.35">
      <c r="D36" s="667" t="s">
        <v>895</v>
      </c>
      <c r="E36" s="667"/>
      <c r="F36" s="667"/>
      <c r="R36" s="660" t="s">
        <v>956</v>
      </c>
      <c r="S36" s="660"/>
      <c r="T36" s="660"/>
      <c r="U36" s="660"/>
    </row>
    <row r="37" spans="1:22" x14ac:dyDescent="0.35">
      <c r="D37" s="667" t="s">
        <v>918</v>
      </c>
      <c r="E37" s="667"/>
      <c r="F37" s="667"/>
      <c r="R37" s="660" t="s">
        <v>957</v>
      </c>
      <c r="S37" s="660"/>
      <c r="T37" s="660"/>
      <c r="U37" s="660"/>
    </row>
    <row r="38" spans="1:22" x14ac:dyDescent="0.35">
      <c r="D38" s="668" t="s">
        <v>896</v>
      </c>
      <c r="E38" s="668"/>
      <c r="F38" s="668"/>
      <c r="R38" s="660" t="s">
        <v>958</v>
      </c>
      <c r="S38" s="660"/>
      <c r="T38" s="660"/>
      <c r="U38" s="660"/>
    </row>
  </sheetData>
  <mergeCells count="26"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R36:U36"/>
    <mergeCell ref="R37:U37"/>
    <mergeCell ref="R38:U38"/>
    <mergeCell ref="B8:B10"/>
    <mergeCell ref="A8:A10"/>
    <mergeCell ref="O8:R8"/>
    <mergeCell ref="K8:N8"/>
    <mergeCell ref="G8:J8"/>
    <mergeCell ref="L9:N9"/>
    <mergeCell ref="O9:O10"/>
    <mergeCell ref="D37:F37"/>
    <mergeCell ref="D38:F38"/>
    <mergeCell ref="D36:F36"/>
  </mergeCells>
  <printOptions horizontalCentered="1"/>
  <pageMargins left="0.70866141732283472" right="0.70866141732283472" top="1.01" bottom="0" header="0.31496062992125984" footer="0.31496062992125984"/>
  <pageSetup paperSize="9" scale="6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S37"/>
  <sheetViews>
    <sheetView view="pageBreakPreview" topLeftCell="A14" zoomScaleNormal="85" zoomScaleSheetLayoutView="100" workbookViewId="0">
      <selection activeCell="C24" sqref="C24"/>
    </sheetView>
  </sheetViews>
  <sheetFormatPr defaultColWidth="8.81640625" defaultRowHeight="14" x14ac:dyDescent="0.3"/>
  <cols>
    <col min="1" max="1" width="8.1796875" style="65" customWidth="1"/>
    <col min="2" max="2" width="13.7265625" style="65" customWidth="1"/>
    <col min="3" max="3" width="12.1796875" style="65" customWidth="1"/>
    <col min="4" max="4" width="11.7265625" style="65" customWidth="1"/>
    <col min="5" max="5" width="11.26953125" style="65" customWidth="1"/>
    <col min="6" max="6" width="17.1796875" style="65" customWidth="1"/>
    <col min="7" max="7" width="15.1796875" style="65" customWidth="1"/>
    <col min="8" max="8" width="14.453125" style="65" customWidth="1"/>
    <col min="9" max="9" width="14.81640625" style="65" customWidth="1"/>
    <col min="10" max="10" width="18.453125" style="65" customWidth="1"/>
    <col min="11" max="11" width="17.26953125" style="65" customWidth="1"/>
    <col min="12" max="12" width="16.26953125" style="65" customWidth="1"/>
    <col min="13" max="16384" width="8.81640625" style="65"/>
  </cols>
  <sheetData>
    <row r="1" spans="1:19" ht="15.5" x14ac:dyDescent="0.35">
      <c r="B1" s="15"/>
      <c r="C1" s="15"/>
      <c r="D1" s="15"/>
      <c r="E1" s="15"/>
      <c r="F1" s="1"/>
      <c r="G1" s="1"/>
      <c r="H1" s="15"/>
      <c r="J1" s="35"/>
      <c r="K1" s="861" t="s">
        <v>536</v>
      </c>
      <c r="L1" s="861"/>
    </row>
    <row r="2" spans="1:19" ht="15.5" x14ac:dyDescent="0.35">
      <c r="B2" s="692" t="s">
        <v>0</v>
      </c>
      <c r="C2" s="692"/>
      <c r="D2" s="692"/>
      <c r="E2" s="692"/>
      <c r="F2" s="692"/>
      <c r="G2" s="692"/>
      <c r="H2" s="692"/>
      <c r="I2" s="692"/>
      <c r="J2" s="692"/>
    </row>
    <row r="3" spans="1:19" ht="20" x14ac:dyDescent="0.4">
      <c r="B3" s="693" t="s">
        <v>740</v>
      </c>
      <c r="C3" s="693"/>
      <c r="D3" s="693"/>
      <c r="E3" s="693"/>
      <c r="F3" s="693"/>
      <c r="G3" s="693"/>
      <c r="H3" s="693"/>
      <c r="I3" s="693"/>
      <c r="J3" s="693"/>
    </row>
    <row r="4" spans="1:19" ht="20" x14ac:dyDescent="0.4">
      <c r="B4" s="119"/>
      <c r="C4" s="119"/>
      <c r="D4" s="119"/>
      <c r="E4" s="119"/>
      <c r="F4" s="119"/>
      <c r="G4" s="119"/>
      <c r="H4" s="119"/>
      <c r="I4" s="119"/>
      <c r="J4" s="119"/>
    </row>
    <row r="5" spans="1:19" ht="15.65" customHeight="1" x14ac:dyDescent="0.35">
      <c r="B5" s="1064" t="s">
        <v>757</v>
      </c>
      <c r="C5" s="1064"/>
      <c r="D5" s="1064"/>
      <c r="E5" s="1064"/>
      <c r="F5" s="1064"/>
      <c r="G5" s="1064"/>
      <c r="H5" s="1064"/>
      <c r="I5" s="1064"/>
      <c r="J5" s="1064"/>
      <c r="K5" s="1064"/>
      <c r="L5" s="1064"/>
    </row>
    <row r="6" spans="1:19" x14ac:dyDescent="0.3">
      <c r="A6" s="695" t="s">
        <v>894</v>
      </c>
      <c r="B6" s="695"/>
      <c r="C6" s="27"/>
    </row>
    <row r="7" spans="1:19" ht="15" customHeight="1" x14ac:dyDescent="0.3">
      <c r="A7" s="1069" t="s">
        <v>103</v>
      </c>
      <c r="B7" s="1025" t="s">
        <v>3</v>
      </c>
      <c r="C7" s="1072" t="s">
        <v>21</v>
      </c>
      <c r="D7" s="1072"/>
      <c r="E7" s="1072"/>
      <c r="F7" s="1072"/>
      <c r="G7" s="1061" t="s">
        <v>22</v>
      </c>
      <c r="H7" s="1062"/>
      <c r="I7" s="1062"/>
      <c r="J7" s="1063"/>
      <c r="K7" s="1025" t="s">
        <v>376</v>
      </c>
      <c r="L7" s="1031" t="s">
        <v>667</v>
      </c>
    </row>
    <row r="8" spans="1:19" ht="31.15" customHeight="1" x14ac:dyDescent="0.3">
      <c r="A8" s="1070"/>
      <c r="B8" s="1065"/>
      <c r="C8" s="1031" t="s">
        <v>234</v>
      </c>
      <c r="D8" s="1025" t="s">
        <v>433</v>
      </c>
      <c r="E8" s="1066" t="s">
        <v>91</v>
      </c>
      <c r="F8" s="1029"/>
      <c r="G8" s="1026" t="s">
        <v>234</v>
      </c>
      <c r="H8" s="1031" t="s">
        <v>433</v>
      </c>
      <c r="I8" s="1067" t="s">
        <v>91</v>
      </c>
      <c r="J8" s="1068"/>
      <c r="K8" s="1065"/>
      <c r="L8" s="1031"/>
    </row>
    <row r="9" spans="1:19" ht="69.75" customHeight="1" x14ac:dyDescent="0.3">
      <c r="A9" s="1071"/>
      <c r="B9" s="1026"/>
      <c r="C9" s="1031"/>
      <c r="D9" s="1026"/>
      <c r="E9" s="348" t="s">
        <v>891</v>
      </c>
      <c r="F9" s="78" t="s">
        <v>434</v>
      </c>
      <c r="G9" s="1031"/>
      <c r="H9" s="1031"/>
      <c r="I9" s="348" t="s">
        <v>891</v>
      </c>
      <c r="J9" s="78" t="s">
        <v>434</v>
      </c>
      <c r="K9" s="1026"/>
      <c r="L9" s="1031"/>
      <c r="M9" s="104"/>
      <c r="N9" s="104"/>
      <c r="O9" s="104"/>
    </row>
    <row r="10" spans="1:19" x14ac:dyDescent="0.3">
      <c r="A10" s="148">
        <v>1</v>
      </c>
      <c r="B10" s="147">
        <v>2</v>
      </c>
      <c r="C10" s="148">
        <v>3</v>
      </c>
      <c r="D10" s="147">
        <v>4</v>
      </c>
      <c r="E10" s="148">
        <v>5</v>
      </c>
      <c r="F10" s="147">
        <v>6</v>
      </c>
      <c r="G10" s="148">
        <v>7</v>
      </c>
      <c r="H10" s="147">
        <v>8</v>
      </c>
      <c r="I10" s="148">
        <v>9</v>
      </c>
      <c r="J10" s="147">
        <v>10</v>
      </c>
      <c r="K10" s="148" t="s">
        <v>543</v>
      </c>
      <c r="L10" s="147">
        <v>12</v>
      </c>
      <c r="M10" s="104"/>
      <c r="N10" s="104"/>
      <c r="O10" s="104"/>
    </row>
    <row r="11" spans="1:19" s="101" customFormat="1" x14ac:dyDescent="0.3">
      <c r="A11" s="8">
        <v>1</v>
      </c>
      <c r="B11" s="9" t="s">
        <v>897</v>
      </c>
      <c r="C11" s="102">
        <v>10759</v>
      </c>
      <c r="D11" s="9">
        <v>848</v>
      </c>
      <c r="E11" s="9">
        <f>331+263</f>
        <v>594</v>
      </c>
      <c r="F11" s="102">
        <v>0</v>
      </c>
      <c r="G11" s="102">
        <v>5405</v>
      </c>
      <c r="H11" s="1046" t="s">
        <v>955</v>
      </c>
      <c r="I11" s="1047"/>
      <c r="J11" s="1048"/>
      <c r="K11" s="101">
        <f>D11</f>
        <v>848</v>
      </c>
      <c r="L11" s="103">
        <v>0</v>
      </c>
      <c r="M11" s="104"/>
      <c r="N11" s="104"/>
      <c r="O11" s="104"/>
      <c r="P11" s="104"/>
      <c r="Q11" s="104"/>
      <c r="R11" s="104"/>
      <c r="S11" s="104"/>
    </row>
    <row r="12" spans="1:19" x14ac:dyDescent="0.3">
      <c r="A12" s="8">
        <v>2</v>
      </c>
      <c r="B12" s="9" t="s">
        <v>898</v>
      </c>
      <c r="C12" s="102">
        <v>10815</v>
      </c>
      <c r="D12" s="9">
        <v>693</v>
      </c>
      <c r="E12" s="9">
        <v>601</v>
      </c>
      <c r="F12" s="102">
        <v>0</v>
      </c>
      <c r="G12" s="102">
        <v>5502</v>
      </c>
      <c r="H12" s="1049"/>
      <c r="I12" s="1050"/>
      <c r="J12" s="1051"/>
      <c r="K12" s="101">
        <f t="shared" ref="K12:K26" si="0">D12</f>
        <v>693</v>
      </c>
      <c r="L12" s="103">
        <v>0</v>
      </c>
      <c r="M12" s="104"/>
      <c r="N12" s="104"/>
      <c r="O12" s="104"/>
    </row>
    <row r="13" spans="1:19" x14ac:dyDescent="0.3">
      <c r="A13" s="8">
        <v>3</v>
      </c>
      <c r="B13" s="9" t="s">
        <v>910</v>
      </c>
      <c r="C13" s="101">
        <v>5184</v>
      </c>
      <c r="D13" s="9">
        <v>330</v>
      </c>
      <c r="E13" s="9">
        <v>188</v>
      </c>
      <c r="F13" s="102">
        <v>0</v>
      </c>
      <c r="G13" s="101">
        <v>1744</v>
      </c>
      <c r="H13" s="1049"/>
      <c r="I13" s="1050"/>
      <c r="J13" s="1051"/>
      <c r="K13" s="101">
        <f t="shared" si="0"/>
        <v>330</v>
      </c>
      <c r="L13" s="103">
        <v>0</v>
      </c>
      <c r="M13" s="104"/>
      <c r="N13" s="104"/>
      <c r="O13" s="104"/>
    </row>
    <row r="14" spans="1:19" x14ac:dyDescent="0.3">
      <c r="A14" s="8">
        <v>4</v>
      </c>
      <c r="B14" s="9" t="s">
        <v>899</v>
      </c>
      <c r="C14" s="101">
        <v>9766</v>
      </c>
      <c r="D14" s="9">
        <v>520</v>
      </c>
      <c r="E14" s="9">
        <v>462</v>
      </c>
      <c r="F14" s="102">
        <v>0</v>
      </c>
      <c r="G14" s="101">
        <v>4574</v>
      </c>
      <c r="H14" s="1049"/>
      <c r="I14" s="1050"/>
      <c r="J14" s="1051"/>
      <c r="K14" s="101">
        <f t="shared" si="0"/>
        <v>520</v>
      </c>
      <c r="L14" s="103">
        <v>0</v>
      </c>
    </row>
    <row r="15" spans="1:19" x14ac:dyDescent="0.3">
      <c r="A15" s="8">
        <v>5</v>
      </c>
      <c r="B15" s="9" t="s">
        <v>900</v>
      </c>
      <c r="C15" s="101">
        <v>3621</v>
      </c>
      <c r="D15" s="9">
        <v>220</v>
      </c>
      <c r="E15" s="9">
        <v>199</v>
      </c>
      <c r="F15" s="102">
        <v>0</v>
      </c>
      <c r="G15" s="101">
        <v>1952</v>
      </c>
      <c r="H15" s="1049"/>
      <c r="I15" s="1050"/>
      <c r="J15" s="1051"/>
      <c r="K15" s="101">
        <f t="shared" si="0"/>
        <v>220</v>
      </c>
      <c r="L15" s="103">
        <v>0</v>
      </c>
      <c r="N15" s="65" t="s">
        <v>10</v>
      </c>
    </row>
    <row r="16" spans="1:19" x14ac:dyDescent="0.3">
      <c r="A16" s="8">
        <v>6</v>
      </c>
      <c r="B16" s="9" t="s">
        <v>901</v>
      </c>
      <c r="C16" s="101">
        <v>7582</v>
      </c>
      <c r="D16" s="9">
        <v>593</v>
      </c>
      <c r="E16" s="9">
        <v>391</v>
      </c>
      <c r="F16" s="102">
        <v>0</v>
      </c>
      <c r="G16" s="101">
        <v>3217</v>
      </c>
      <c r="H16" s="1049"/>
      <c r="I16" s="1050"/>
      <c r="J16" s="1051"/>
      <c r="K16" s="101">
        <f t="shared" si="0"/>
        <v>593</v>
      </c>
      <c r="L16" s="103">
        <v>0</v>
      </c>
    </row>
    <row r="17" spans="1:13" x14ac:dyDescent="0.3">
      <c r="A17" s="8">
        <v>7</v>
      </c>
      <c r="B17" s="9" t="s">
        <v>902</v>
      </c>
      <c r="C17" s="101">
        <v>10810</v>
      </c>
      <c r="D17" s="9">
        <v>513</v>
      </c>
      <c r="E17" s="9">
        <v>527</v>
      </c>
      <c r="F17" s="102">
        <v>0</v>
      </c>
      <c r="G17" s="101">
        <v>2922</v>
      </c>
      <c r="H17" s="1049"/>
      <c r="I17" s="1050"/>
      <c r="J17" s="1051"/>
      <c r="K17" s="101">
        <f t="shared" si="0"/>
        <v>513</v>
      </c>
      <c r="L17" s="103">
        <v>0</v>
      </c>
    </row>
    <row r="18" spans="1:13" x14ac:dyDescent="0.3">
      <c r="A18" s="8">
        <v>8</v>
      </c>
      <c r="B18" s="9" t="s">
        <v>903</v>
      </c>
      <c r="C18" s="101">
        <v>4253</v>
      </c>
      <c r="D18" s="9">
        <v>350</v>
      </c>
      <c r="E18" s="9">
        <v>258</v>
      </c>
      <c r="F18" s="102">
        <v>0</v>
      </c>
      <c r="G18" s="101">
        <v>515</v>
      </c>
      <c r="H18" s="1049"/>
      <c r="I18" s="1050"/>
      <c r="J18" s="1051"/>
      <c r="K18" s="101">
        <f t="shared" si="0"/>
        <v>350</v>
      </c>
      <c r="L18" s="103">
        <v>0</v>
      </c>
    </row>
    <row r="19" spans="1:13" x14ac:dyDescent="0.3">
      <c r="A19" s="8">
        <v>9</v>
      </c>
      <c r="B19" s="9" t="s">
        <v>904</v>
      </c>
      <c r="C19" s="101">
        <v>16071</v>
      </c>
      <c r="D19" s="9">
        <v>646</v>
      </c>
      <c r="E19" s="9">
        <v>594</v>
      </c>
      <c r="F19" s="102">
        <v>0</v>
      </c>
      <c r="G19" s="101">
        <v>1466</v>
      </c>
      <c r="H19" s="1049"/>
      <c r="I19" s="1050"/>
      <c r="J19" s="1051"/>
      <c r="K19" s="101">
        <f t="shared" si="0"/>
        <v>646</v>
      </c>
      <c r="L19" s="103">
        <v>0</v>
      </c>
    </row>
    <row r="20" spans="1:13" x14ac:dyDescent="0.3">
      <c r="A20" s="8">
        <v>10</v>
      </c>
      <c r="B20" s="9" t="s">
        <v>905</v>
      </c>
      <c r="C20" s="101">
        <v>14297</v>
      </c>
      <c r="D20" s="9">
        <v>750</v>
      </c>
      <c r="E20" s="9">
        <v>682</v>
      </c>
      <c r="F20" s="102">
        <v>0</v>
      </c>
      <c r="G20" s="101">
        <v>2744</v>
      </c>
      <c r="H20" s="1049"/>
      <c r="I20" s="1050"/>
      <c r="J20" s="1051"/>
      <c r="K20" s="101">
        <f t="shared" si="0"/>
        <v>750</v>
      </c>
      <c r="L20" s="103">
        <v>0</v>
      </c>
    </row>
    <row r="21" spans="1:13" x14ac:dyDescent="0.3">
      <c r="A21" s="8">
        <v>11</v>
      </c>
      <c r="B21" s="9" t="s">
        <v>906</v>
      </c>
      <c r="C21" s="101">
        <v>7741</v>
      </c>
      <c r="D21" s="9">
        <v>375</v>
      </c>
      <c r="E21" s="9">
        <v>386</v>
      </c>
      <c r="F21" s="102">
        <v>0</v>
      </c>
      <c r="G21" s="101">
        <v>1395</v>
      </c>
      <c r="H21" s="1049"/>
      <c r="I21" s="1050"/>
      <c r="J21" s="1051"/>
      <c r="K21" s="101">
        <f t="shared" si="0"/>
        <v>375</v>
      </c>
      <c r="L21" s="103">
        <v>0</v>
      </c>
    </row>
    <row r="22" spans="1:13" x14ac:dyDescent="0.3">
      <c r="A22" s="8">
        <v>12</v>
      </c>
      <c r="B22" s="9" t="s">
        <v>907</v>
      </c>
      <c r="C22" s="101">
        <v>4520</v>
      </c>
      <c r="D22" s="9">
        <v>230</v>
      </c>
      <c r="E22" s="9">
        <v>214</v>
      </c>
      <c r="F22" s="102">
        <v>0</v>
      </c>
      <c r="G22" s="101">
        <v>616</v>
      </c>
      <c r="H22" s="1049"/>
      <c r="I22" s="1050"/>
      <c r="J22" s="1051"/>
      <c r="K22" s="101">
        <f t="shared" si="0"/>
        <v>230</v>
      </c>
      <c r="L22" s="103">
        <v>0</v>
      </c>
    </row>
    <row r="23" spans="1:13" x14ac:dyDescent="0.3">
      <c r="A23" s="8">
        <v>13</v>
      </c>
      <c r="B23" s="9" t="s">
        <v>908</v>
      </c>
      <c r="C23" s="101">
        <v>14655</v>
      </c>
      <c r="D23" s="9">
        <v>662</v>
      </c>
      <c r="E23" s="9">
        <v>636</v>
      </c>
      <c r="F23" s="102">
        <v>0</v>
      </c>
      <c r="G23" s="101">
        <v>3557</v>
      </c>
      <c r="H23" s="1049"/>
      <c r="I23" s="1050"/>
      <c r="J23" s="1051"/>
      <c r="K23" s="101">
        <f t="shared" si="0"/>
        <v>662</v>
      </c>
      <c r="L23" s="103">
        <v>0</v>
      </c>
    </row>
    <row r="24" spans="1:13" x14ac:dyDescent="0.3">
      <c r="A24" s="8">
        <v>14</v>
      </c>
      <c r="B24" s="9" t="s">
        <v>909</v>
      </c>
      <c r="C24" s="101">
        <v>3745</v>
      </c>
      <c r="D24" s="9">
        <v>350</v>
      </c>
      <c r="E24" s="9">
        <v>171</v>
      </c>
      <c r="F24" s="102">
        <v>0</v>
      </c>
      <c r="G24" s="101">
        <v>591</v>
      </c>
      <c r="H24" s="1049"/>
      <c r="I24" s="1050"/>
      <c r="J24" s="1051"/>
      <c r="K24" s="101">
        <f t="shared" si="0"/>
        <v>350</v>
      </c>
      <c r="L24" s="103">
        <v>0</v>
      </c>
    </row>
    <row r="25" spans="1:13" x14ac:dyDescent="0.3">
      <c r="A25" s="8">
        <v>15</v>
      </c>
      <c r="B25" s="9" t="s">
        <v>911</v>
      </c>
      <c r="C25" s="101">
        <v>5630</v>
      </c>
      <c r="D25" s="9">
        <v>257</v>
      </c>
      <c r="E25" s="9">
        <v>243</v>
      </c>
      <c r="F25" s="102">
        <v>0</v>
      </c>
      <c r="G25" s="101">
        <v>708</v>
      </c>
      <c r="H25" s="1049"/>
      <c r="I25" s="1050"/>
      <c r="J25" s="1051"/>
      <c r="K25" s="101">
        <f t="shared" si="0"/>
        <v>257</v>
      </c>
      <c r="L25" s="103">
        <v>0</v>
      </c>
    </row>
    <row r="26" spans="1:13" x14ac:dyDescent="0.3">
      <c r="A26" s="8">
        <v>16</v>
      </c>
      <c r="B26" s="9" t="s">
        <v>912</v>
      </c>
      <c r="C26" s="101">
        <v>3012</v>
      </c>
      <c r="D26" s="9">
        <v>150</v>
      </c>
      <c r="E26" s="9">
        <v>131</v>
      </c>
      <c r="F26" s="102">
        <v>0</v>
      </c>
      <c r="G26" s="101">
        <v>434</v>
      </c>
      <c r="H26" s="1052"/>
      <c r="I26" s="1053"/>
      <c r="J26" s="1054"/>
      <c r="K26" s="101">
        <f t="shared" si="0"/>
        <v>150</v>
      </c>
      <c r="L26" s="103">
        <v>0</v>
      </c>
    </row>
    <row r="27" spans="1:13" x14ac:dyDescent="0.3">
      <c r="A27" s="8"/>
      <c r="B27" s="9" t="s">
        <v>15</v>
      </c>
      <c r="C27" s="101">
        <f>SUM(C11:C26)</f>
        <v>132461</v>
      </c>
      <c r="D27" s="490">
        <f>SUM(D11:D26)</f>
        <v>7487</v>
      </c>
      <c r="E27" s="9">
        <f>SUM(E11:E26)</f>
        <v>6277</v>
      </c>
      <c r="F27" s="102">
        <v>0</v>
      </c>
      <c r="G27" s="101">
        <f>SUM(G11:G26)</f>
        <v>37342</v>
      </c>
      <c r="H27" s="1055"/>
      <c r="I27" s="1056"/>
      <c r="J27" s="1057"/>
      <c r="K27" s="101">
        <f>SUM(K11:K26)</f>
        <v>7487</v>
      </c>
      <c r="L27" s="103">
        <v>0</v>
      </c>
    </row>
    <row r="28" spans="1:13" ht="17.25" customHeight="1" x14ac:dyDescent="0.3">
      <c r="A28" s="1058" t="s">
        <v>109</v>
      </c>
      <c r="B28" s="1059"/>
      <c r="C28" s="1059"/>
      <c r="D28" s="1059"/>
      <c r="E28" s="1059"/>
      <c r="F28" s="1059"/>
      <c r="G28" s="1059"/>
      <c r="H28" s="1059"/>
      <c r="I28" s="1059"/>
      <c r="J28" s="1059"/>
      <c r="K28" s="1060"/>
      <c r="L28" s="1060"/>
    </row>
    <row r="30" spans="1:13" s="15" customFormat="1" ht="15.75" customHeight="1" x14ac:dyDescent="0.35">
      <c r="A30" s="668" t="s">
        <v>11</v>
      </c>
      <c r="B30" s="668"/>
      <c r="C30" s="1"/>
      <c r="D30" s="14"/>
      <c r="E30" s="14"/>
      <c r="H30" s="75"/>
      <c r="I30" s="75"/>
      <c r="J30" s="67"/>
      <c r="K30" s="358"/>
      <c r="L30" s="358"/>
      <c r="M30" s="30"/>
    </row>
    <row r="31" spans="1:13" s="562" customFormat="1" ht="15.75" customHeight="1" x14ac:dyDescent="0.35">
      <c r="A31" s="558"/>
      <c r="B31" s="558"/>
      <c r="C31" s="558"/>
      <c r="D31" s="14"/>
      <c r="E31" s="14"/>
      <c r="H31" s="559"/>
      <c r="I31" s="559"/>
      <c r="J31" s="67"/>
      <c r="K31" s="358"/>
      <c r="L31" s="358"/>
      <c r="M31" s="30"/>
    </row>
    <row r="32" spans="1:13" s="562" customFormat="1" ht="15.75" customHeight="1" x14ac:dyDescent="0.35">
      <c r="A32" s="558"/>
      <c r="B32" s="558"/>
      <c r="C32" s="558"/>
      <c r="D32" s="14"/>
      <c r="E32" s="14"/>
      <c r="H32" s="559"/>
      <c r="I32" s="559"/>
      <c r="J32" s="67"/>
      <c r="K32" s="358"/>
      <c r="L32" s="358"/>
      <c r="M32" s="30"/>
    </row>
    <row r="33" spans="2:19" s="15" customFormat="1" ht="13.15" customHeight="1" x14ac:dyDescent="0.3">
      <c r="J33" s="30"/>
      <c r="K33" s="30"/>
      <c r="L33" s="30"/>
      <c r="M33" s="30"/>
      <c r="N33" s="76"/>
      <c r="O33" s="76"/>
      <c r="P33" s="76"/>
      <c r="Q33" s="76"/>
      <c r="R33" s="76"/>
      <c r="S33" s="76"/>
    </row>
    <row r="34" spans="2:19" s="15" customFormat="1" ht="13" x14ac:dyDescent="0.3">
      <c r="J34" s="30"/>
      <c r="K34" s="30"/>
      <c r="L34" s="30"/>
      <c r="M34" s="30"/>
      <c r="N34" s="76"/>
      <c r="O34" s="76"/>
      <c r="P34" s="76"/>
      <c r="Q34" s="76"/>
      <c r="R34" s="76"/>
      <c r="S34" s="76"/>
    </row>
    <row r="35" spans="2:19" s="15" customFormat="1" ht="13" x14ac:dyDescent="0.3">
      <c r="B35" s="14"/>
      <c r="C35" s="667" t="s">
        <v>895</v>
      </c>
      <c r="D35" s="667"/>
      <c r="E35" s="667"/>
      <c r="J35" s="660" t="s">
        <v>956</v>
      </c>
      <c r="K35" s="660"/>
      <c r="L35" s="660"/>
      <c r="M35" s="660"/>
    </row>
    <row r="36" spans="2:19" x14ac:dyDescent="0.3">
      <c r="C36" s="667" t="s">
        <v>918</v>
      </c>
      <c r="D36" s="667"/>
      <c r="E36" s="667"/>
      <c r="J36" s="660" t="s">
        <v>957</v>
      </c>
      <c r="K36" s="660"/>
      <c r="L36" s="660"/>
      <c r="M36" s="660"/>
    </row>
    <row r="37" spans="2:19" x14ac:dyDescent="0.3">
      <c r="C37" s="668" t="s">
        <v>896</v>
      </c>
      <c r="D37" s="668"/>
      <c r="E37" s="668"/>
      <c r="J37" s="660" t="s">
        <v>958</v>
      </c>
      <c r="K37" s="660"/>
      <c r="L37" s="660"/>
      <c r="M37" s="660"/>
    </row>
  </sheetData>
  <mergeCells count="27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L7:L9"/>
    <mergeCell ref="A7:A9"/>
    <mergeCell ref="B7:B9"/>
    <mergeCell ref="C7:F7"/>
    <mergeCell ref="D8:D9"/>
    <mergeCell ref="J37:M37"/>
    <mergeCell ref="A30:B30"/>
    <mergeCell ref="C8:C9"/>
    <mergeCell ref="H8:H9"/>
    <mergeCell ref="G8:G9"/>
    <mergeCell ref="C37:E37"/>
    <mergeCell ref="H11:J26"/>
    <mergeCell ref="H27:J27"/>
    <mergeCell ref="C36:E36"/>
    <mergeCell ref="C35:E35"/>
    <mergeCell ref="A28:L28"/>
    <mergeCell ref="J35:M35"/>
    <mergeCell ref="J36:M36"/>
  </mergeCells>
  <phoneticPr fontId="0" type="noConversion"/>
  <printOptions horizontalCentered="1"/>
  <pageMargins left="0.70866141732283472" right="0.70866141732283472" top="1.17" bottom="0" header="0.31496062992125984" footer="0.31496062992125984"/>
  <pageSetup paperSize="9" scale="7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IO44"/>
  <sheetViews>
    <sheetView view="pageBreakPreview" topLeftCell="A14" zoomScale="90" zoomScaleNormal="90" zoomScaleSheetLayoutView="90" workbookViewId="0">
      <selection activeCell="J34" sqref="J34"/>
    </sheetView>
  </sheetViews>
  <sheetFormatPr defaultColWidth="9.1796875" defaultRowHeight="12.5" x14ac:dyDescent="0.25"/>
  <cols>
    <col min="1" max="1" width="4.7265625" style="168" customWidth="1"/>
    <col min="2" max="2" width="33.26953125" style="168" customWidth="1"/>
    <col min="3" max="11" width="7.81640625" style="168" customWidth="1"/>
    <col min="12" max="18" width="8" style="168" customWidth="1"/>
    <col min="19" max="19" width="8.7265625" style="168" customWidth="1"/>
    <col min="20" max="20" width="8" style="168" customWidth="1"/>
    <col min="21" max="21" width="8.7265625" style="168" customWidth="1"/>
    <col min="22" max="23" width="8" style="168" customWidth="1"/>
    <col min="24" max="25" width="9.1796875" style="168" customWidth="1"/>
    <col min="26" max="16384" width="9.1796875" style="168"/>
  </cols>
  <sheetData>
    <row r="1" spans="1:249" ht="15.5" x14ac:dyDescent="0.35">
      <c r="O1" s="1074" t="s">
        <v>548</v>
      </c>
      <c r="P1" s="1074"/>
      <c r="Q1" s="1074"/>
      <c r="R1" s="1074"/>
      <c r="S1" s="1074"/>
      <c r="T1" s="1074"/>
      <c r="U1" s="1074"/>
    </row>
    <row r="2" spans="1:249" ht="15.5" x14ac:dyDescent="0.35">
      <c r="G2" s="169"/>
      <c r="H2" s="169"/>
      <c r="I2" s="170"/>
      <c r="J2" s="169" t="s">
        <v>0</v>
      </c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49" ht="15.5" x14ac:dyDescent="0.35">
      <c r="F3" s="169"/>
      <c r="G3" s="169"/>
      <c r="H3" s="169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49" ht="18" x14ac:dyDescent="0.4">
      <c r="B4" s="1075" t="s">
        <v>740</v>
      </c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</row>
    <row r="6" spans="1:249" ht="15.5" x14ac:dyDescent="0.35">
      <c r="B6" s="1076" t="s">
        <v>758</v>
      </c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</row>
    <row r="8" spans="1:249" ht="13" x14ac:dyDescent="0.3">
      <c r="A8" s="1077" t="s">
        <v>894</v>
      </c>
      <c r="B8" s="1077"/>
    </row>
    <row r="9" spans="1:249" ht="18" x14ac:dyDescent="0.4">
      <c r="A9" s="171"/>
      <c r="B9" s="171"/>
      <c r="V9" s="1085" t="s">
        <v>242</v>
      </c>
      <c r="W9" s="1085"/>
    </row>
    <row r="10" spans="1:249" ht="12.75" customHeight="1" x14ac:dyDescent="0.3">
      <c r="A10" s="1086" t="s">
        <v>2</v>
      </c>
      <c r="B10" s="1086" t="s">
        <v>104</v>
      </c>
      <c r="C10" s="1088" t="s">
        <v>21</v>
      </c>
      <c r="D10" s="1089"/>
      <c r="E10" s="1089"/>
      <c r="F10" s="1089"/>
      <c r="G10" s="1089"/>
      <c r="H10" s="1089"/>
      <c r="I10" s="1089"/>
      <c r="J10" s="1089"/>
      <c r="K10" s="1090"/>
      <c r="L10" s="1088" t="s">
        <v>22</v>
      </c>
      <c r="M10" s="1089"/>
      <c r="N10" s="1089"/>
      <c r="O10" s="1089"/>
      <c r="P10" s="1089"/>
      <c r="Q10" s="1089"/>
      <c r="R10" s="1089"/>
      <c r="S10" s="1089"/>
      <c r="T10" s="1090"/>
      <c r="U10" s="1091" t="s">
        <v>134</v>
      </c>
      <c r="V10" s="1092"/>
      <c r="W10" s="1093"/>
      <c r="X10" s="173"/>
      <c r="Y10" s="173"/>
      <c r="Z10" s="173"/>
      <c r="AA10" s="173"/>
      <c r="AB10" s="173"/>
      <c r="AC10" s="174"/>
      <c r="AD10" s="175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</row>
    <row r="11" spans="1:249" ht="12.75" customHeight="1" x14ac:dyDescent="0.3">
      <c r="A11" s="1087"/>
      <c r="B11" s="1087"/>
      <c r="C11" s="1078" t="s">
        <v>168</v>
      </c>
      <c r="D11" s="1079"/>
      <c r="E11" s="1080"/>
      <c r="F11" s="1078" t="s">
        <v>169</v>
      </c>
      <c r="G11" s="1079"/>
      <c r="H11" s="1080"/>
      <c r="I11" s="1078" t="s">
        <v>15</v>
      </c>
      <c r="J11" s="1079"/>
      <c r="K11" s="1080"/>
      <c r="L11" s="1078" t="s">
        <v>168</v>
      </c>
      <c r="M11" s="1079"/>
      <c r="N11" s="1080"/>
      <c r="O11" s="1078" t="s">
        <v>169</v>
      </c>
      <c r="P11" s="1079"/>
      <c r="Q11" s="1080"/>
      <c r="R11" s="1078" t="s">
        <v>15</v>
      </c>
      <c r="S11" s="1079"/>
      <c r="T11" s="1080"/>
      <c r="U11" s="1094"/>
      <c r="V11" s="1095"/>
      <c r="W11" s="1096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</row>
    <row r="12" spans="1:249" ht="13" x14ac:dyDescent="0.3">
      <c r="A12" s="172"/>
      <c r="B12" s="172"/>
      <c r="C12" s="176" t="s">
        <v>243</v>
      </c>
      <c r="D12" s="177" t="s">
        <v>39</v>
      </c>
      <c r="E12" s="178" t="s">
        <v>40</v>
      </c>
      <c r="F12" s="176" t="s">
        <v>243</v>
      </c>
      <c r="G12" s="177" t="s">
        <v>39</v>
      </c>
      <c r="H12" s="178" t="s">
        <v>40</v>
      </c>
      <c r="I12" s="176" t="s">
        <v>243</v>
      </c>
      <c r="J12" s="177" t="s">
        <v>39</v>
      </c>
      <c r="K12" s="178" t="s">
        <v>40</v>
      </c>
      <c r="L12" s="176" t="s">
        <v>243</v>
      </c>
      <c r="M12" s="177" t="s">
        <v>39</v>
      </c>
      <c r="N12" s="178" t="s">
        <v>40</v>
      </c>
      <c r="O12" s="176" t="s">
        <v>243</v>
      </c>
      <c r="P12" s="177" t="s">
        <v>39</v>
      </c>
      <c r="Q12" s="178" t="s">
        <v>40</v>
      </c>
      <c r="R12" s="176" t="s">
        <v>243</v>
      </c>
      <c r="S12" s="177" t="s">
        <v>39</v>
      </c>
      <c r="T12" s="178" t="s">
        <v>40</v>
      </c>
      <c r="U12" s="172" t="s">
        <v>243</v>
      </c>
      <c r="V12" s="172" t="s">
        <v>39</v>
      </c>
      <c r="W12" s="172" t="s">
        <v>40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</row>
    <row r="13" spans="1:249" ht="13" x14ac:dyDescent="0.3">
      <c r="A13" s="172">
        <v>1</v>
      </c>
      <c r="B13" s="172">
        <v>2</v>
      </c>
      <c r="C13" s="172">
        <v>3</v>
      </c>
      <c r="D13" s="172">
        <v>4</v>
      </c>
      <c r="E13" s="172">
        <v>5</v>
      </c>
      <c r="F13" s="172">
        <v>7</v>
      </c>
      <c r="G13" s="172">
        <v>8</v>
      </c>
      <c r="H13" s="172">
        <v>9</v>
      </c>
      <c r="I13" s="172">
        <v>11</v>
      </c>
      <c r="J13" s="172">
        <v>12</v>
      </c>
      <c r="K13" s="172">
        <v>13</v>
      </c>
      <c r="L13" s="172">
        <v>15</v>
      </c>
      <c r="M13" s="172">
        <v>16</v>
      </c>
      <c r="N13" s="172">
        <v>17</v>
      </c>
      <c r="O13" s="172">
        <v>19</v>
      </c>
      <c r="P13" s="172">
        <v>20</v>
      </c>
      <c r="Q13" s="172">
        <v>21</v>
      </c>
      <c r="R13" s="172">
        <v>23</v>
      </c>
      <c r="S13" s="172">
        <v>24</v>
      </c>
      <c r="T13" s="172">
        <v>25</v>
      </c>
      <c r="U13" s="172">
        <v>27</v>
      </c>
      <c r="V13" s="172">
        <v>28</v>
      </c>
      <c r="W13" s="172">
        <v>29</v>
      </c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</row>
    <row r="14" spans="1:249" ht="12.75" customHeight="1" x14ac:dyDescent="0.3">
      <c r="A14" s="1083" t="s">
        <v>235</v>
      </c>
      <c r="B14" s="108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80"/>
      <c r="V14" s="181"/>
      <c r="W14" s="181"/>
      <c r="X14" s="179"/>
      <c r="Y14" s="179"/>
      <c r="Z14" s="179">
        <v>0.52</v>
      </c>
      <c r="AA14" s="179">
        <v>0.04</v>
      </c>
      <c r="AB14" s="179">
        <v>0.44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</row>
    <row r="15" spans="1:249" ht="13" x14ac:dyDescent="0.3">
      <c r="A15" s="182">
        <v>1</v>
      </c>
      <c r="B15" s="183" t="s">
        <v>119</v>
      </c>
      <c r="C15" s="491">
        <v>97.066666666666663</v>
      </c>
      <c r="D15" s="491">
        <v>7.4666666666666659</v>
      </c>
      <c r="E15" s="491">
        <v>82.13333333333334</v>
      </c>
      <c r="F15" s="492">
        <v>0</v>
      </c>
      <c r="G15" s="492">
        <v>0</v>
      </c>
      <c r="H15" s="492">
        <v>0</v>
      </c>
      <c r="I15" s="493">
        <f t="shared" ref="I15:K19" si="0">C15+F15</f>
        <v>97.066666666666663</v>
      </c>
      <c r="J15" s="493">
        <f t="shared" si="0"/>
        <v>7.4666666666666659</v>
      </c>
      <c r="K15" s="493">
        <f t="shared" si="0"/>
        <v>82.13333333333334</v>
      </c>
      <c r="L15" s="494">
        <v>48.533333333333331</v>
      </c>
      <c r="M15" s="494">
        <v>3.7333333333333329</v>
      </c>
      <c r="N15" s="494">
        <v>41.06666666666667</v>
      </c>
      <c r="O15" s="494">
        <v>0</v>
      </c>
      <c r="P15" s="494">
        <v>0</v>
      </c>
      <c r="Q15" s="494">
        <v>0</v>
      </c>
      <c r="R15" s="494">
        <f t="shared" ref="R15:T19" si="1">L15+O15</f>
        <v>48.533333333333331</v>
      </c>
      <c r="S15" s="494">
        <f t="shared" si="1"/>
        <v>3.7333333333333329</v>
      </c>
      <c r="T15" s="494">
        <f t="shared" si="1"/>
        <v>41.06666666666667</v>
      </c>
      <c r="U15" s="493">
        <f t="shared" ref="U15:W19" si="2">I15+R15</f>
        <v>145.6</v>
      </c>
      <c r="V15" s="493">
        <f t="shared" si="2"/>
        <v>11.2</v>
      </c>
      <c r="W15" s="493">
        <f t="shared" si="2"/>
        <v>123.20000000000002</v>
      </c>
    </row>
    <row r="16" spans="1:249" ht="13" x14ac:dyDescent="0.3">
      <c r="A16" s="182">
        <v>2</v>
      </c>
      <c r="B16" s="185" t="s">
        <v>474</v>
      </c>
      <c r="C16" s="491">
        <v>582.4</v>
      </c>
      <c r="D16" s="495">
        <v>44.800000000000004</v>
      </c>
      <c r="E16" s="495">
        <v>492.8</v>
      </c>
      <c r="F16" s="492">
        <v>50.75</v>
      </c>
      <c r="G16" s="492">
        <v>3.9</v>
      </c>
      <c r="H16" s="492">
        <v>42.94</v>
      </c>
      <c r="I16" s="493">
        <f t="shared" si="0"/>
        <v>633.15</v>
      </c>
      <c r="J16" s="493">
        <f t="shared" si="0"/>
        <v>48.7</v>
      </c>
      <c r="K16" s="493">
        <f t="shared" si="0"/>
        <v>535.74</v>
      </c>
      <c r="L16" s="494">
        <v>291.2</v>
      </c>
      <c r="M16" s="494">
        <v>22.400000000000002</v>
      </c>
      <c r="N16" s="494">
        <v>246.4</v>
      </c>
      <c r="O16" s="494">
        <v>25.37</v>
      </c>
      <c r="P16" s="494">
        <v>1.95</v>
      </c>
      <c r="Q16" s="494">
        <v>21.47</v>
      </c>
      <c r="R16" s="494">
        <f t="shared" si="1"/>
        <v>316.57</v>
      </c>
      <c r="S16" s="494">
        <f t="shared" si="1"/>
        <v>24.35</v>
      </c>
      <c r="T16" s="494">
        <f t="shared" si="1"/>
        <v>267.87</v>
      </c>
      <c r="U16" s="493">
        <f t="shared" si="2"/>
        <v>949.72</v>
      </c>
      <c r="V16" s="493">
        <f t="shared" si="2"/>
        <v>73.050000000000011</v>
      </c>
      <c r="W16" s="493">
        <f t="shared" si="2"/>
        <v>803.61</v>
      </c>
    </row>
    <row r="17" spans="1:30" ht="15" customHeight="1" x14ac:dyDescent="0.3">
      <c r="A17" s="182">
        <v>3</v>
      </c>
      <c r="B17" s="185" t="s">
        <v>123</v>
      </c>
      <c r="C17" s="495">
        <v>232.96</v>
      </c>
      <c r="D17" s="495">
        <v>17.919999999999998</v>
      </c>
      <c r="E17" s="495">
        <v>197.12</v>
      </c>
      <c r="F17" s="492">
        <v>20.32</v>
      </c>
      <c r="G17" s="492">
        <v>1.56</v>
      </c>
      <c r="H17" s="492">
        <v>17.190000000000001</v>
      </c>
      <c r="I17" s="493">
        <f t="shared" si="0"/>
        <v>253.28</v>
      </c>
      <c r="J17" s="493">
        <f t="shared" si="0"/>
        <v>19.479999999999997</v>
      </c>
      <c r="K17" s="493">
        <f t="shared" si="0"/>
        <v>214.31</v>
      </c>
      <c r="L17" s="494">
        <v>116.48</v>
      </c>
      <c r="M17" s="494">
        <v>8.9599999999999991</v>
      </c>
      <c r="N17" s="494">
        <v>98.56</v>
      </c>
      <c r="O17" s="494">
        <v>10.17</v>
      </c>
      <c r="P17" s="494">
        <v>0.78</v>
      </c>
      <c r="Q17" s="494">
        <v>8.6</v>
      </c>
      <c r="R17" s="494">
        <f t="shared" si="1"/>
        <v>126.65</v>
      </c>
      <c r="S17" s="494">
        <f t="shared" si="1"/>
        <v>9.7399999999999984</v>
      </c>
      <c r="T17" s="494">
        <f t="shared" si="1"/>
        <v>107.16</v>
      </c>
      <c r="U17" s="493">
        <f t="shared" si="2"/>
        <v>379.93</v>
      </c>
      <c r="V17" s="493">
        <f t="shared" si="2"/>
        <v>29.219999999999995</v>
      </c>
      <c r="W17" s="493">
        <f t="shared" si="2"/>
        <v>321.47000000000003</v>
      </c>
    </row>
    <row r="18" spans="1:30" ht="12.65" customHeight="1" x14ac:dyDescent="0.3">
      <c r="A18" s="182">
        <v>4</v>
      </c>
      <c r="B18" s="185" t="s">
        <v>121</v>
      </c>
      <c r="C18" s="413">
        <v>38.826666666666668</v>
      </c>
      <c r="D18" s="413">
        <v>2.9866666666666668</v>
      </c>
      <c r="E18" s="413">
        <v>32.853333333333332</v>
      </c>
      <c r="F18" s="492">
        <v>0</v>
      </c>
      <c r="G18" s="492">
        <v>0</v>
      </c>
      <c r="H18" s="492">
        <v>0</v>
      </c>
      <c r="I18" s="493">
        <f t="shared" si="0"/>
        <v>38.826666666666668</v>
      </c>
      <c r="J18" s="493">
        <f t="shared" si="0"/>
        <v>2.9866666666666668</v>
      </c>
      <c r="K18" s="493">
        <f t="shared" si="0"/>
        <v>32.853333333333332</v>
      </c>
      <c r="L18" s="494">
        <v>19.413333333333334</v>
      </c>
      <c r="M18" s="494">
        <v>1.4933333333333334</v>
      </c>
      <c r="N18" s="494">
        <v>16.426666666666666</v>
      </c>
      <c r="O18" s="494">
        <v>0</v>
      </c>
      <c r="P18" s="494">
        <v>0</v>
      </c>
      <c r="Q18" s="494">
        <v>0</v>
      </c>
      <c r="R18" s="494">
        <f t="shared" si="1"/>
        <v>19.413333333333334</v>
      </c>
      <c r="S18" s="494">
        <f t="shared" si="1"/>
        <v>1.4933333333333334</v>
      </c>
      <c r="T18" s="494">
        <f t="shared" si="1"/>
        <v>16.426666666666666</v>
      </c>
      <c r="U18" s="493">
        <f t="shared" si="2"/>
        <v>58.24</v>
      </c>
      <c r="V18" s="493">
        <f t="shared" si="2"/>
        <v>4.4800000000000004</v>
      </c>
      <c r="W18" s="493">
        <f t="shared" si="2"/>
        <v>49.28</v>
      </c>
    </row>
    <row r="19" spans="1:30" ht="13" x14ac:dyDescent="0.3">
      <c r="A19" s="182">
        <v>5</v>
      </c>
      <c r="B19" s="183" t="s">
        <v>122</v>
      </c>
      <c r="C19" s="495">
        <v>19.413333333333334</v>
      </c>
      <c r="D19" s="495">
        <v>1.4933333333333334</v>
      </c>
      <c r="E19" s="495">
        <v>16.426666666666666</v>
      </c>
      <c r="F19" s="492">
        <v>0</v>
      </c>
      <c r="G19" s="492">
        <v>0</v>
      </c>
      <c r="H19" s="492">
        <v>0</v>
      </c>
      <c r="I19" s="493">
        <f t="shared" si="0"/>
        <v>19.413333333333334</v>
      </c>
      <c r="J19" s="493">
        <f t="shared" si="0"/>
        <v>1.4933333333333334</v>
      </c>
      <c r="K19" s="493">
        <f t="shared" si="0"/>
        <v>16.426666666666666</v>
      </c>
      <c r="L19" s="494">
        <v>9.706666666666667</v>
      </c>
      <c r="M19" s="494">
        <v>0.7466666666666667</v>
      </c>
      <c r="N19" s="494">
        <v>8.2133333333333329</v>
      </c>
      <c r="O19" s="494">
        <v>0</v>
      </c>
      <c r="P19" s="494">
        <v>0</v>
      </c>
      <c r="Q19" s="494">
        <v>0</v>
      </c>
      <c r="R19" s="494">
        <f t="shared" si="1"/>
        <v>9.706666666666667</v>
      </c>
      <c r="S19" s="494">
        <f t="shared" si="1"/>
        <v>0.7466666666666667</v>
      </c>
      <c r="T19" s="494">
        <f t="shared" si="1"/>
        <v>8.2133333333333329</v>
      </c>
      <c r="U19" s="493">
        <f t="shared" si="2"/>
        <v>29.12</v>
      </c>
      <c r="V19" s="493">
        <f t="shared" si="2"/>
        <v>2.2400000000000002</v>
      </c>
      <c r="W19" s="493">
        <f t="shared" si="2"/>
        <v>24.64</v>
      </c>
    </row>
    <row r="20" spans="1:30" ht="12.75" customHeight="1" x14ac:dyDescent="0.25">
      <c r="A20" s="1083" t="s">
        <v>236</v>
      </c>
      <c r="B20" s="10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1:30" ht="13" x14ac:dyDescent="0.3">
      <c r="A21" s="182">
        <v>6</v>
      </c>
      <c r="B21" s="183" t="s">
        <v>124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30" ht="13" x14ac:dyDescent="0.3">
      <c r="A22" s="182">
        <v>7</v>
      </c>
      <c r="B22" s="183" t="s">
        <v>125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1:30" ht="13" x14ac:dyDescent="0.3">
      <c r="A23" s="182">
        <v>8</v>
      </c>
      <c r="B23" s="183" t="s">
        <v>702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</row>
    <row r="24" spans="1:30" ht="13" x14ac:dyDescent="0.3">
      <c r="A24" s="182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30" s="179" customFormat="1" ht="13" x14ac:dyDescent="0.3">
      <c r="A25" s="1081" t="s">
        <v>15</v>
      </c>
      <c r="B25" s="1082"/>
      <c r="C25" s="496">
        <f t="shared" ref="C25:W25" si="3">SUM(C15:C24)</f>
        <v>970.66666666666674</v>
      </c>
      <c r="D25" s="496">
        <f t="shared" si="3"/>
        <v>74.666666666666671</v>
      </c>
      <c r="E25" s="496">
        <f t="shared" si="3"/>
        <v>821.33333333333337</v>
      </c>
      <c r="F25" s="496">
        <f t="shared" si="3"/>
        <v>71.069999999999993</v>
      </c>
      <c r="G25" s="496">
        <f t="shared" si="3"/>
        <v>5.46</v>
      </c>
      <c r="H25" s="496">
        <f t="shared" si="3"/>
        <v>60.129999999999995</v>
      </c>
      <c r="I25" s="496">
        <f t="shared" si="3"/>
        <v>1041.7366666666667</v>
      </c>
      <c r="J25" s="496">
        <f t="shared" si="3"/>
        <v>80.126666666666679</v>
      </c>
      <c r="K25" s="496">
        <f t="shared" si="3"/>
        <v>881.46333333333337</v>
      </c>
      <c r="L25" s="496">
        <f t="shared" si="3"/>
        <v>485.33333333333337</v>
      </c>
      <c r="M25" s="496">
        <f t="shared" si="3"/>
        <v>37.333333333333336</v>
      </c>
      <c r="N25" s="496">
        <f t="shared" si="3"/>
        <v>410.66666666666669</v>
      </c>
      <c r="O25" s="496">
        <f t="shared" si="3"/>
        <v>35.54</v>
      </c>
      <c r="P25" s="496">
        <f t="shared" si="3"/>
        <v>2.73</v>
      </c>
      <c r="Q25" s="496">
        <f t="shared" si="3"/>
        <v>30.07</v>
      </c>
      <c r="R25" s="496">
        <f t="shared" si="3"/>
        <v>520.87333333333333</v>
      </c>
      <c r="S25" s="496">
        <f t="shared" si="3"/>
        <v>40.06333333333334</v>
      </c>
      <c r="T25" s="496">
        <f t="shared" si="3"/>
        <v>440.73666666666668</v>
      </c>
      <c r="U25" s="496">
        <f t="shared" si="3"/>
        <v>1562.61</v>
      </c>
      <c r="V25" s="496">
        <f t="shared" si="3"/>
        <v>120.19000000000001</v>
      </c>
      <c r="W25" s="496">
        <f t="shared" si="3"/>
        <v>1322.2000000000003</v>
      </c>
      <c r="X25" s="497">
        <f>SUM(U25:W25)</f>
        <v>3005</v>
      </c>
    </row>
    <row r="26" spans="1:30" x14ac:dyDescent="0.25">
      <c r="A26" s="186"/>
      <c r="B26" s="186"/>
    </row>
    <row r="27" spans="1:30" x14ac:dyDescent="0.25">
      <c r="AB27" s="510" t="s">
        <v>959</v>
      </c>
      <c r="AC27" s="510" t="s">
        <v>960</v>
      </c>
    </row>
    <row r="28" spans="1:30" x14ac:dyDescent="0.25">
      <c r="B28" s="168" t="s">
        <v>10</v>
      </c>
      <c r="AA28" s="168">
        <v>200</v>
      </c>
      <c r="AB28" s="509">
        <f>F25+G25+H25</f>
        <v>136.65999999999997</v>
      </c>
      <c r="AC28" s="509">
        <f>O25+P25+Q25</f>
        <v>68.34</v>
      </c>
      <c r="AD28" s="509">
        <f>SUM(AB28:AC28)</f>
        <v>204.99999999999997</v>
      </c>
    </row>
    <row r="29" spans="1:30" x14ac:dyDescent="0.25">
      <c r="AB29" s="509"/>
      <c r="AC29" s="509"/>
      <c r="AD29" s="509"/>
    </row>
    <row r="30" spans="1:30" x14ac:dyDescent="0.25">
      <c r="AB30" s="509"/>
      <c r="AC30" s="509"/>
      <c r="AD30" s="509"/>
    </row>
    <row r="31" spans="1:30" x14ac:dyDescent="0.25">
      <c r="AA31" s="168">
        <v>205</v>
      </c>
      <c r="AB31" s="509">
        <f>AA31/AA28*AB28</f>
        <v>140.07649999999995</v>
      </c>
      <c r="AC31" s="509">
        <f>205/200*66.67</f>
        <v>68.336749999999995</v>
      </c>
      <c r="AD31" s="509">
        <f>SUM(AB31:AC31)</f>
        <v>208.41324999999995</v>
      </c>
    </row>
    <row r="32" spans="1:30" x14ac:dyDescent="0.25">
      <c r="A32" s="1073"/>
      <c r="B32" s="1073"/>
      <c r="C32" s="1073"/>
      <c r="D32" s="1073"/>
      <c r="E32" s="1073"/>
      <c r="F32" s="1073"/>
      <c r="G32" s="1073"/>
      <c r="H32" s="1073"/>
      <c r="I32" s="1073"/>
      <c r="J32" s="187"/>
      <c r="K32" s="187"/>
      <c r="L32" s="187"/>
      <c r="M32" s="187"/>
      <c r="N32" s="187"/>
      <c r="O32" s="394"/>
      <c r="P32" s="394"/>
      <c r="Q32" s="394"/>
      <c r="R32" s="394"/>
      <c r="S32" s="394"/>
      <c r="T32" s="394"/>
      <c r="U32" s="394"/>
      <c r="AB32" s="510" t="s">
        <v>925</v>
      </c>
      <c r="AC32" s="510" t="s">
        <v>402</v>
      </c>
    </row>
    <row r="33" spans="1:31" x14ac:dyDescent="0.25">
      <c r="AA33" s="168">
        <v>133.33000000000001</v>
      </c>
      <c r="AB33" s="509">
        <f>F16+G16+H16</f>
        <v>97.59</v>
      </c>
      <c r="AC33" s="509">
        <f>F17+G17+H17</f>
        <v>39.07</v>
      </c>
      <c r="AD33" s="509">
        <f>SUM(AB33:AC33)</f>
        <v>136.66</v>
      </c>
    </row>
    <row r="34" spans="1:31" ht="15.5" x14ac:dyDescent="0.35">
      <c r="A34" s="188" t="s">
        <v>11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R34" s="392"/>
      <c r="AA34" s="168">
        <v>136.66999999999999</v>
      </c>
      <c r="AB34" s="509">
        <f>136.67/133.33*95.21</f>
        <v>97.595070126753143</v>
      </c>
      <c r="AC34" s="509">
        <v>39.07</v>
      </c>
      <c r="AD34" s="509">
        <f>SUM(AB34:AC34)</f>
        <v>136.66507012675314</v>
      </c>
    </row>
    <row r="35" spans="1:31" ht="15.75" customHeight="1" x14ac:dyDescent="0.3">
      <c r="A35" s="392"/>
      <c r="B35" s="392"/>
      <c r="C35" s="667" t="s">
        <v>895</v>
      </c>
      <c r="D35" s="667"/>
      <c r="E35" s="667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660" t="s">
        <v>956</v>
      </c>
      <c r="T35" s="660"/>
      <c r="U35" s="660"/>
      <c r="V35" s="660"/>
      <c r="Z35" s="168" t="s">
        <v>959</v>
      </c>
      <c r="AB35" s="511" t="s">
        <v>243</v>
      </c>
      <c r="AC35" s="510" t="s">
        <v>39</v>
      </c>
      <c r="AD35" s="510" t="s">
        <v>40</v>
      </c>
    </row>
    <row r="36" spans="1:31" ht="15.75" customHeight="1" x14ac:dyDescent="0.3">
      <c r="A36" s="392"/>
      <c r="B36" s="392"/>
      <c r="C36" s="667" t="s">
        <v>918</v>
      </c>
      <c r="D36" s="667"/>
      <c r="E36" s="667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660" t="s">
        <v>957</v>
      </c>
      <c r="T36" s="660"/>
      <c r="U36" s="660"/>
      <c r="V36" s="660"/>
      <c r="Z36" s="168" t="s">
        <v>925</v>
      </c>
      <c r="AA36" s="168">
        <v>97.6</v>
      </c>
      <c r="AB36" s="509">
        <f>AA36*0.52</f>
        <v>50.751999999999995</v>
      </c>
      <c r="AC36" s="509">
        <f>AA36*0.04</f>
        <v>3.9039999999999999</v>
      </c>
      <c r="AD36" s="509">
        <f>AA36*0.44</f>
        <v>42.943999999999996</v>
      </c>
      <c r="AE36" s="509">
        <f>SUM(AB36:AD36)</f>
        <v>97.6</v>
      </c>
    </row>
    <row r="37" spans="1:31" ht="13" x14ac:dyDescent="0.3">
      <c r="C37" s="668" t="s">
        <v>896</v>
      </c>
      <c r="D37" s="668"/>
      <c r="E37" s="668"/>
      <c r="R37" s="393"/>
      <c r="S37" s="660" t="s">
        <v>958</v>
      </c>
      <c r="T37" s="660"/>
      <c r="U37" s="660"/>
      <c r="V37" s="660"/>
      <c r="W37" s="393"/>
      <c r="Z37" s="168" t="s">
        <v>402</v>
      </c>
      <c r="AA37" s="168">
        <v>39.07</v>
      </c>
      <c r="AB37" s="509">
        <f>AA37*0.52</f>
        <v>20.316400000000002</v>
      </c>
      <c r="AC37" s="509">
        <f>AA37*0.04</f>
        <v>1.5628</v>
      </c>
      <c r="AD37" s="509">
        <f>AA37*0.44</f>
        <v>17.190799999999999</v>
      </c>
      <c r="AE37" s="509">
        <f>SUM(AB37:AD37)</f>
        <v>39.07</v>
      </c>
    </row>
    <row r="38" spans="1:31" ht="13" x14ac:dyDescent="0.3">
      <c r="C38" s="393"/>
      <c r="D38" s="393"/>
      <c r="E38" s="393"/>
    </row>
    <row r="39" spans="1:31" x14ac:dyDescent="0.25">
      <c r="Z39" s="168" t="s">
        <v>961</v>
      </c>
    </row>
    <row r="40" spans="1:31" x14ac:dyDescent="0.25">
      <c r="AA40" s="168">
        <v>66.67</v>
      </c>
      <c r="AB40" s="509">
        <f>O16+P16+Q16</f>
        <v>48.79</v>
      </c>
      <c r="AC40" s="509">
        <f>O17+P17+Q17</f>
        <v>19.549999999999997</v>
      </c>
      <c r="AD40" s="509">
        <f>SUM(AB40:AC40)</f>
        <v>68.34</v>
      </c>
    </row>
    <row r="41" spans="1:31" x14ac:dyDescent="0.25">
      <c r="AA41" s="168">
        <v>68.34</v>
      </c>
      <c r="AB41" s="509">
        <f>AA41/66.67*47.6</f>
        <v>48.792320383980808</v>
      </c>
      <c r="AC41" s="509">
        <v>19.55</v>
      </c>
      <c r="AD41" s="509">
        <f>SUM(AB41:AC41)</f>
        <v>68.342320383980805</v>
      </c>
    </row>
    <row r="43" spans="1:31" x14ac:dyDescent="0.25">
      <c r="Z43" s="168" t="s">
        <v>925</v>
      </c>
      <c r="AA43" s="168">
        <v>48.79</v>
      </c>
      <c r="AB43" s="509">
        <f>AA43*0.52</f>
        <v>25.370799999999999</v>
      </c>
      <c r="AC43" s="509">
        <f>AA43*0.04</f>
        <v>1.9516</v>
      </c>
      <c r="AD43" s="509">
        <f>AA43*0.44</f>
        <v>21.467600000000001</v>
      </c>
      <c r="AE43" s="509">
        <f>SUM(AB43:AD43)</f>
        <v>48.79</v>
      </c>
    </row>
    <row r="44" spans="1:31" x14ac:dyDescent="0.25">
      <c r="Z44" s="168" t="s">
        <v>962</v>
      </c>
      <c r="AA44" s="168">
        <v>19.55</v>
      </c>
      <c r="AB44" s="509">
        <f>AA44*0.52</f>
        <v>10.166</v>
      </c>
      <c r="AC44" s="509">
        <f>AA44*0.04</f>
        <v>0.78200000000000003</v>
      </c>
      <c r="AD44" s="509">
        <f>AA44*0.44</f>
        <v>8.6020000000000003</v>
      </c>
      <c r="AE44" s="509">
        <f>SUM(AB44:AD44)</f>
        <v>19.55</v>
      </c>
    </row>
  </sheetData>
  <mergeCells count="26"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S35:V35"/>
    <mergeCell ref="S36:V36"/>
    <mergeCell ref="S37:V37"/>
    <mergeCell ref="A32:I32"/>
    <mergeCell ref="C35:E35"/>
    <mergeCell ref="C36:E36"/>
    <mergeCell ref="C37:E37"/>
  </mergeCells>
  <printOptions horizontalCentered="1"/>
  <pageMargins left="0.70866141732283472" right="0.70866141732283472" top="0.95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1"/>
  <sheetViews>
    <sheetView view="pageBreakPreview" topLeftCell="A17" zoomScaleNormal="90" zoomScaleSheetLayoutView="100" workbookViewId="0">
      <selection activeCell="H38" sqref="H38"/>
    </sheetView>
  </sheetViews>
  <sheetFormatPr defaultRowHeight="12.5" x14ac:dyDescent="0.25"/>
  <cols>
    <col min="1" max="1" width="8.26953125" customWidth="1"/>
    <col min="2" max="2" width="15.54296875" customWidth="1"/>
    <col min="3" max="3" width="15.26953125" customWidth="1"/>
    <col min="4" max="4" width="17.453125" customWidth="1"/>
    <col min="5" max="5" width="16.1796875" customWidth="1"/>
    <col min="6" max="6" width="16" customWidth="1"/>
    <col min="7" max="7" width="13.54296875" customWidth="1"/>
    <col min="8" max="8" width="15.1796875" customWidth="1"/>
    <col min="9" max="9" width="13.7265625" customWidth="1"/>
    <col min="10" max="10" width="12.453125" customWidth="1"/>
    <col min="11" max="11" width="12" customWidth="1"/>
    <col min="12" max="12" width="11.81640625" customWidth="1"/>
    <col min="17" max="17" width="8.81640625" bestFit="1" customWidth="1"/>
  </cols>
  <sheetData>
    <row r="1" spans="1:17" ht="15.5" x14ac:dyDescent="0.35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198" t="s">
        <v>880</v>
      </c>
    </row>
    <row r="2" spans="1:17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</row>
    <row r="3" spans="1:17" ht="13.5" x14ac:dyDescent="0.35">
      <c r="A3" s="200"/>
      <c r="B3" s="200"/>
    </row>
    <row r="4" spans="1:17" ht="18" customHeight="1" x14ac:dyDescent="0.35">
      <c r="A4" s="766" t="s">
        <v>879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</row>
    <row r="5" spans="1:17" ht="13.5" x14ac:dyDescent="0.35">
      <c r="A5" s="201" t="s">
        <v>894</v>
      </c>
      <c r="B5" s="201"/>
    </row>
    <row r="6" spans="1:17" ht="13.5" x14ac:dyDescent="0.35">
      <c r="A6" s="201"/>
      <c r="B6" s="201"/>
      <c r="K6" s="769" t="s">
        <v>881</v>
      </c>
      <c r="L6" s="769"/>
    </row>
    <row r="7" spans="1:17" ht="13.5" x14ac:dyDescent="0.35">
      <c r="A7" s="767" t="s">
        <v>882</v>
      </c>
      <c r="B7" s="767"/>
      <c r="C7" s="767"/>
      <c r="D7" s="9" t="s">
        <v>930</v>
      </c>
      <c r="K7" s="352"/>
      <c r="L7" s="352"/>
    </row>
    <row r="8" spans="1:17" ht="13.5" x14ac:dyDescent="0.35">
      <c r="A8" s="767" t="s">
        <v>883</v>
      </c>
      <c r="B8" s="767"/>
      <c r="C8" s="767"/>
      <c r="D8" s="9" t="s">
        <v>931</v>
      </c>
      <c r="K8" s="352"/>
      <c r="L8" s="352"/>
    </row>
    <row r="9" spans="1:17" ht="13.5" x14ac:dyDescent="0.35">
      <c r="A9" s="201"/>
      <c r="B9" s="201"/>
      <c r="J9" s="768" t="s">
        <v>976</v>
      </c>
      <c r="K9" s="768"/>
      <c r="L9" s="768"/>
      <c r="M9" s="578"/>
      <c r="N9" s="578"/>
      <c r="O9" s="578"/>
      <c r="P9" s="578"/>
      <c r="Q9" s="578"/>
    </row>
    <row r="10" spans="1:17" ht="47.25" customHeight="1" x14ac:dyDescent="0.25">
      <c r="A10" s="772" t="s">
        <v>2</v>
      </c>
      <c r="B10" s="773" t="s">
        <v>71</v>
      </c>
      <c r="C10" s="771" t="s">
        <v>862</v>
      </c>
      <c r="D10" s="771"/>
      <c r="E10" s="771"/>
      <c r="F10" s="771"/>
      <c r="G10" s="771" t="s">
        <v>863</v>
      </c>
      <c r="H10" s="771"/>
      <c r="I10" s="771"/>
      <c r="J10" s="771"/>
      <c r="K10" s="771" t="s">
        <v>867</v>
      </c>
      <c r="L10" s="771" t="s">
        <v>864</v>
      </c>
    </row>
    <row r="11" spans="1:17" s="198" customFormat="1" ht="78" x14ac:dyDescent="0.35">
      <c r="A11" s="772"/>
      <c r="B11" s="773"/>
      <c r="C11" s="356" t="s">
        <v>868</v>
      </c>
      <c r="D11" s="350" t="s">
        <v>865</v>
      </c>
      <c r="E11" s="350" t="s">
        <v>866</v>
      </c>
      <c r="F11" s="356" t="s">
        <v>869</v>
      </c>
      <c r="G11" s="356" t="s">
        <v>868</v>
      </c>
      <c r="H11" s="350" t="s">
        <v>865</v>
      </c>
      <c r="I11" s="350" t="s">
        <v>866</v>
      </c>
      <c r="J11" s="356" t="s">
        <v>869</v>
      </c>
      <c r="K11" s="771"/>
      <c r="L11" s="771"/>
    </row>
    <row r="12" spans="1:17" s="198" customFormat="1" ht="14.5" x14ac:dyDescent="0.35">
      <c r="A12" s="99">
        <v>1</v>
      </c>
      <c r="B12" s="349">
        <v>2</v>
      </c>
      <c r="C12" s="351">
        <v>3</v>
      </c>
      <c r="D12" s="349">
        <v>4</v>
      </c>
      <c r="E12" s="349">
        <v>5</v>
      </c>
      <c r="F12" s="351">
        <v>6</v>
      </c>
      <c r="G12" s="349">
        <v>7</v>
      </c>
      <c r="H12" s="349">
        <v>8</v>
      </c>
      <c r="I12" s="351">
        <v>9</v>
      </c>
      <c r="J12" s="349">
        <v>10</v>
      </c>
      <c r="K12" s="349">
        <v>11</v>
      </c>
      <c r="L12" s="351">
        <v>12</v>
      </c>
      <c r="Q12" s="198" t="s">
        <v>979</v>
      </c>
    </row>
    <row r="13" spans="1:17" x14ac:dyDescent="0.25">
      <c r="A13" s="8">
        <v>1</v>
      </c>
      <c r="B13" s="284" t="s">
        <v>870</v>
      </c>
      <c r="C13" s="205">
        <v>0</v>
      </c>
      <c r="D13" s="205">
        <v>0</v>
      </c>
      <c r="E13" s="205">
        <v>0</v>
      </c>
      <c r="F13" s="205">
        <v>6266000</v>
      </c>
      <c r="G13" s="205">
        <v>0</v>
      </c>
      <c r="H13" s="205">
        <v>0</v>
      </c>
      <c r="I13" s="205">
        <v>0</v>
      </c>
      <c r="J13" s="205">
        <f>SUM(G13:I13)</f>
        <v>0</v>
      </c>
      <c r="K13" s="205">
        <f>F13+J13</f>
        <v>6266000</v>
      </c>
      <c r="L13" s="205">
        <v>0</v>
      </c>
      <c r="Q13">
        <v>16155123</v>
      </c>
    </row>
    <row r="14" spans="1:17" x14ac:dyDescent="0.25">
      <c r="A14" s="8">
        <v>2</v>
      </c>
      <c r="B14" s="17" t="s">
        <v>871</v>
      </c>
      <c r="C14" s="205">
        <v>0</v>
      </c>
      <c r="D14" s="205">
        <v>0</v>
      </c>
      <c r="E14" s="205">
        <v>0</v>
      </c>
      <c r="F14" s="205">
        <v>6266000</v>
      </c>
      <c r="G14" s="205">
        <v>0</v>
      </c>
      <c r="H14" s="205">
        <v>0</v>
      </c>
      <c r="I14" s="205">
        <v>0</v>
      </c>
      <c r="J14" s="205">
        <f t="shared" ref="J14:J24" si="0">SUM(G14:I14)</f>
        <v>0</v>
      </c>
      <c r="K14" s="205">
        <f t="shared" ref="K14:K24" si="1">F14+J14</f>
        <v>6266000</v>
      </c>
      <c r="L14" s="205">
        <v>0</v>
      </c>
      <c r="Q14">
        <v>17950371</v>
      </c>
    </row>
    <row r="15" spans="1:17" x14ac:dyDescent="0.25">
      <c r="A15" s="8">
        <v>3</v>
      </c>
      <c r="B15" s="17" t="s">
        <v>872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f t="shared" si="0"/>
        <v>0</v>
      </c>
      <c r="K15" s="205">
        <f t="shared" si="1"/>
        <v>0</v>
      </c>
      <c r="L15" s="205">
        <v>0</v>
      </c>
      <c r="Q15">
        <v>3802780</v>
      </c>
    </row>
    <row r="16" spans="1:17" x14ac:dyDescent="0.25">
      <c r="A16" s="8">
        <v>4</v>
      </c>
      <c r="B16" s="17" t="s">
        <v>873</v>
      </c>
      <c r="C16" s="205">
        <v>0</v>
      </c>
      <c r="D16" s="205">
        <v>0</v>
      </c>
      <c r="E16" s="205">
        <v>0</v>
      </c>
      <c r="F16" s="205">
        <v>6285000</v>
      </c>
      <c r="G16" s="205">
        <v>4633343</v>
      </c>
      <c r="H16" s="205">
        <v>0</v>
      </c>
      <c r="I16" s="205">
        <v>0</v>
      </c>
      <c r="J16" s="205">
        <f t="shared" si="0"/>
        <v>4633343</v>
      </c>
      <c r="K16" s="205">
        <f t="shared" si="1"/>
        <v>10918343</v>
      </c>
      <c r="L16" s="205">
        <v>0</v>
      </c>
      <c r="Q16">
        <v>16285475</v>
      </c>
    </row>
    <row r="17" spans="1:17" x14ac:dyDescent="0.25">
      <c r="A17" s="8">
        <v>5</v>
      </c>
      <c r="B17" s="17" t="s">
        <v>874</v>
      </c>
      <c r="C17" s="205">
        <v>0</v>
      </c>
      <c r="D17" s="205">
        <v>0</v>
      </c>
      <c r="E17" s="205">
        <v>0</v>
      </c>
      <c r="F17" s="205">
        <v>6285000</v>
      </c>
      <c r="G17" s="205">
        <v>0</v>
      </c>
      <c r="H17" s="205">
        <v>0</v>
      </c>
      <c r="I17" s="205">
        <v>0</v>
      </c>
      <c r="J17" s="205">
        <f t="shared" si="0"/>
        <v>0</v>
      </c>
      <c r="K17" s="205">
        <f t="shared" si="1"/>
        <v>6285000</v>
      </c>
      <c r="L17" s="205">
        <v>0</v>
      </c>
      <c r="Q17">
        <v>15358529</v>
      </c>
    </row>
    <row r="18" spans="1:17" x14ac:dyDescent="0.25">
      <c r="A18" s="8">
        <v>6</v>
      </c>
      <c r="B18" s="17" t="s">
        <v>875</v>
      </c>
      <c r="C18" s="205">
        <v>0</v>
      </c>
      <c r="D18" s="205">
        <v>0</v>
      </c>
      <c r="E18" s="205">
        <v>0</v>
      </c>
      <c r="F18" s="205">
        <v>6285000</v>
      </c>
      <c r="G18" s="205">
        <v>0</v>
      </c>
      <c r="H18" s="205">
        <v>0</v>
      </c>
      <c r="I18" s="205">
        <v>0</v>
      </c>
      <c r="J18" s="205">
        <f t="shared" si="0"/>
        <v>0</v>
      </c>
      <c r="K18" s="205">
        <f t="shared" si="1"/>
        <v>6285000</v>
      </c>
      <c r="L18" s="205">
        <v>0</v>
      </c>
      <c r="Q18">
        <v>15304334</v>
      </c>
    </row>
    <row r="19" spans="1:17" x14ac:dyDescent="0.25">
      <c r="A19" s="8">
        <v>7</v>
      </c>
      <c r="B19" s="17" t="s">
        <v>876</v>
      </c>
      <c r="C19" s="205">
        <v>0</v>
      </c>
      <c r="D19" s="205">
        <v>0</v>
      </c>
      <c r="E19" s="205">
        <v>0</v>
      </c>
      <c r="F19" s="205">
        <v>6272000</v>
      </c>
      <c r="G19" s="205">
        <v>6208687</v>
      </c>
      <c r="H19" s="205">
        <v>0</v>
      </c>
      <c r="I19" s="205">
        <v>0</v>
      </c>
      <c r="J19" s="205">
        <f t="shared" si="0"/>
        <v>6208687</v>
      </c>
      <c r="K19" s="205">
        <f t="shared" si="1"/>
        <v>12480687</v>
      </c>
      <c r="L19" s="205">
        <v>0</v>
      </c>
      <c r="Q19">
        <v>19760677</v>
      </c>
    </row>
    <row r="20" spans="1:17" x14ac:dyDescent="0.25">
      <c r="A20" s="8">
        <v>8</v>
      </c>
      <c r="B20" s="17" t="s">
        <v>877</v>
      </c>
      <c r="C20" s="205">
        <v>0</v>
      </c>
      <c r="D20" s="205">
        <v>0</v>
      </c>
      <c r="E20" s="205">
        <v>0</v>
      </c>
      <c r="F20" s="205">
        <v>6272000</v>
      </c>
      <c r="G20" s="205">
        <v>0</v>
      </c>
      <c r="H20" s="205">
        <v>0</v>
      </c>
      <c r="I20" s="205">
        <v>0</v>
      </c>
      <c r="J20" s="205">
        <f t="shared" si="0"/>
        <v>0</v>
      </c>
      <c r="K20" s="205">
        <f t="shared" si="1"/>
        <v>6272000</v>
      </c>
      <c r="L20" s="205">
        <v>0</v>
      </c>
      <c r="Q20">
        <v>16512770</v>
      </c>
    </row>
    <row r="21" spans="1:17" x14ac:dyDescent="0.25">
      <c r="A21" s="8">
        <v>9</v>
      </c>
      <c r="B21" s="17" t="s">
        <v>878</v>
      </c>
      <c r="C21" s="205">
        <v>0</v>
      </c>
      <c r="D21" s="205">
        <v>0</v>
      </c>
      <c r="E21" s="205">
        <v>0</v>
      </c>
      <c r="F21" s="205">
        <v>6272000</v>
      </c>
      <c r="G21" s="205">
        <v>0</v>
      </c>
      <c r="H21" s="205">
        <v>0</v>
      </c>
      <c r="I21" s="205">
        <v>0</v>
      </c>
      <c r="J21" s="205">
        <f t="shared" si="0"/>
        <v>0</v>
      </c>
      <c r="K21" s="205">
        <f t="shared" si="1"/>
        <v>6272000</v>
      </c>
      <c r="L21" s="205">
        <v>0</v>
      </c>
      <c r="N21">
        <f>2094360+1654544</f>
        <v>3748904</v>
      </c>
      <c r="Q21">
        <v>10377184</v>
      </c>
    </row>
    <row r="22" spans="1:17" x14ac:dyDescent="0.25">
      <c r="A22" s="8">
        <v>10</v>
      </c>
      <c r="B22" s="17" t="s">
        <v>967</v>
      </c>
      <c r="C22" s="205">
        <v>0</v>
      </c>
      <c r="D22" s="205">
        <v>0</v>
      </c>
      <c r="E22" s="205">
        <v>0</v>
      </c>
      <c r="F22" s="205">
        <v>0</v>
      </c>
      <c r="G22" s="205">
        <v>3748904</v>
      </c>
      <c r="H22" s="205">
        <v>0</v>
      </c>
      <c r="I22" s="205">
        <v>0</v>
      </c>
      <c r="J22" s="205">
        <f t="shared" si="0"/>
        <v>3748904</v>
      </c>
      <c r="K22" s="205">
        <f t="shared" si="1"/>
        <v>3748904</v>
      </c>
      <c r="L22" s="205"/>
      <c r="Q22">
        <v>7997733</v>
      </c>
    </row>
    <row r="23" spans="1:17" x14ac:dyDescent="0.25">
      <c r="A23" s="8">
        <v>11</v>
      </c>
      <c r="B23" s="17" t="s">
        <v>968</v>
      </c>
      <c r="C23" s="205">
        <v>50218000</v>
      </c>
      <c r="D23" s="205">
        <v>50218000</v>
      </c>
      <c r="E23" s="205">
        <v>0</v>
      </c>
      <c r="F23" s="205">
        <v>6191000</v>
      </c>
      <c r="G23" s="205">
        <v>124338174</v>
      </c>
      <c r="H23" s="205">
        <v>0</v>
      </c>
      <c r="I23" s="205">
        <v>0</v>
      </c>
      <c r="J23" s="205">
        <f t="shared" si="0"/>
        <v>124338174</v>
      </c>
      <c r="K23" s="205">
        <f t="shared" si="1"/>
        <v>130529174</v>
      </c>
      <c r="L23" s="205"/>
      <c r="Q23">
        <v>12834817</v>
      </c>
    </row>
    <row r="24" spans="1:17" x14ac:dyDescent="0.25">
      <c r="A24" s="8">
        <v>12</v>
      </c>
      <c r="B24" s="17" t="s">
        <v>969</v>
      </c>
      <c r="C24" s="205">
        <v>0</v>
      </c>
      <c r="D24" s="205">
        <v>0</v>
      </c>
      <c r="E24" s="205">
        <v>0</v>
      </c>
      <c r="F24" s="205">
        <v>6191000</v>
      </c>
      <c r="G24" s="205">
        <v>0</v>
      </c>
      <c r="H24" s="205">
        <v>0</v>
      </c>
      <c r="I24" s="205">
        <v>0</v>
      </c>
      <c r="J24" s="205">
        <f t="shared" si="0"/>
        <v>0</v>
      </c>
      <c r="K24" s="205">
        <f t="shared" si="1"/>
        <v>6191000</v>
      </c>
      <c r="L24" s="205"/>
      <c r="Q24">
        <v>6568098</v>
      </c>
    </row>
    <row r="25" spans="1:17" ht="13" x14ac:dyDescent="0.3">
      <c r="A25" s="344" t="s">
        <v>15</v>
      </c>
      <c r="B25" s="9"/>
      <c r="C25" s="205">
        <f>SUM(C23:C24)</f>
        <v>50218000</v>
      </c>
      <c r="D25" s="205">
        <f>SUM(D23:D24)</f>
        <v>50218000</v>
      </c>
      <c r="E25" s="205">
        <f>SUM(E23:E24)</f>
        <v>0</v>
      </c>
      <c r="F25" s="205">
        <f>SUM(F13:F24)</f>
        <v>62585000</v>
      </c>
      <c r="G25" s="205">
        <f>SUM(G13:G24)</f>
        <v>138929108</v>
      </c>
      <c r="H25" s="205">
        <f>SUM(H13:H24)</f>
        <v>0</v>
      </c>
      <c r="I25" s="205">
        <v>0</v>
      </c>
      <c r="J25" s="205">
        <f>SUM(J13:J24)</f>
        <v>138929108</v>
      </c>
      <c r="K25" s="205">
        <f>SUM(K13:K24)</f>
        <v>201514108</v>
      </c>
      <c r="L25" s="205"/>
      <c r="P25" t="s">
        <v>980</v>
      </c>
      <c r="Q25">
        <v>2094360</v>
      </c>
    </row>
    <row r="27" spans="1:17" ht="13" x14ac:dyDescent="0.25">
      <c r="A27" s="774" t="s">
        <v>884</v>
      </c>
      <c r="B27" s="774"/>
      <c r="C27" s="774"/>
      <c r="D27" s="774"/>
      <c r="E27" s="774"/>
      <c r="F27" s="774"/>
      <c r="G27" s="774"/>
      <c r="H27" s="774"/>
      <c r="I27" s="774"/>
      <c r="J27" s="774"/>
    </row>
    <row r="28" spans="1:17" ht="15" customHeight="1" x14ac:dyDescent="0.25">
      <c r="A28" s="774" t="s">
        <v>885</v>
      </c>
      <c r="B28" s="774"/>
      <c r="C28" s="774"/>
      <c r="D28" s="774"/>
      <c r="E28" s="353"/>
      <c r="F28" s="353"/>
      <c r="G28" s="353"/>
      <c r="H28" s="353"/>
      <c r="I28" s="353"/>
      <c r="J28" s="353"/>
    </row>
    <row r="29" spans="1:17" ht="15" customHeight="1" x14ac:dyDescent="0.25">
      <c r="A29" s="354"/>
      <c r="B29" s="354"/>
      <c r="C29" s="354"/>
      <c r="D29" s="354"/>
      <c r="E29" s="353"/>
      <c r="F29" s="353"/>
      <c r="G29" s="353"/>
      <c r="H29" s="353"/>
      <c r="I29" s="353"/>
      <c r="J29" s="353"/>
    </row>
    <row r="30" spans="1:17" ht="15" customHeight="1" x14ac:dyDescent="0.35">
      <c r="A30" s="355" t="s">
        <v>886</v>
      </c>
      <c r="B30" s="241"/>
      <c r="C30" s="241"/>
      <c r="D30" s="241"/>
      <c r="E30" s="241"/>
      <c r="F30" s="241"/>
      <c r="G30" s="241"/>
      <c r="H30" s="241"/>
      <c r="I30" s="241"/>
      <c r="J30" s="241"/>
    </row>
    <row r="31" spans="1:17" ht="15" customHeight="1" x14ac:dyDescent="0.25">
      <c r="A31" s="775" t="s">
        <v>887</v>
      </c>
      <c r="B31" s="775"/>
      <c r="C31" s="775"/>
      <c r="D31" s="775"/>
      <c r="E31" s="775"/>
      <c r="F31" s="775"/>
      <c r="G31" s="775"/>
      <c r="H31" s="775"/>
      <c r="I31" s="775"/>
      <c r="J31" s="775"/>
    </row>
    <row r="32" spans="1:17" ht="15" customHeight="1" x14ac:dyDescent="0.35">
      <c r="A32" s="770" t="s">
        <v>970</v>
      </c>
      <c r="B32" s="770"/>
      <c r="C32" s="770"/>
      <c r="D32" s="770"/>
      <c r="E32" s="770"/>
      <c r="F32" s="770"/>
      <c r="G32" s="770"/>
      <c r="H32" s="770"/>
      <c r="I32" s="770"/>
      <c r="J32" s="770"/>
    </row>
    <row r="33" spans="1:12" ht="15" customHeight="1" x14ac:dyDescent="0.25">
      <c r="A33" s="770" t="s">
        <v>888</v>
      </c>
      <c r="B33" s="770"/>
      <c r="C33" s="770"/>
      <c r="D33" s="770"/>
      <c r="E33" s="770"/>
      <c r="F33" s="770"/>
      <c r="G33" s="770"/>
      <c r="H33" s="770"/>
      <c r="I33" s="770"/>
      <c r="J33" s="770"/>
    </row>
    <row r="34" spans="1:12" ht="15" customHeight="1" x14ac:dyDescent="0.35">
      <c r="A34" s="770" t="s">
        <v>971</v>
      </c>
      <c r="B34" s="770"/>
      <c r="C34" s="770"/>
      <c r="D34" s="770"/>
      <c r="E34" s="770"/>
      <c r="F34" s="770"/>
      <c r="G34" s="770"/>
      <c r="H34" s="770"/>
      <c r="I34" s="770"/>
      <c r="J34" s="770"/>
    </row>
    <row r="35" spans="1:12" ht="15" customHeight="1" x14ac:dyDescent="0.35">
      <c r="A35" s="770" t="s">
        <v>972</v>
      </c>
      <c r="B35" s="770"/>
      <c r="C35" s="770"/>
      <c r="D35" s="770"/>
      <c r="E35" s="770"/>
      <c r="F35" s="770"/>
      <c r="G35" s="770"/>
      <c r="H35" s="770"/>
      <c r="I35" s="770"/>
      <c r="J35" s="770"/>
    </row>
    <row r="36" spans="1:12" ht="15" customHeight="1" x14ac:dyDescent="0.3">
      <c r="A36" s="207"/>
      <c r="B36" s="207"/>
      <c r="C36" s="207"/>
      <c r="D36" s="207"/>
      <c r="E36" s="207"/>
      <c r="I36" s="222"/>
      <c r="J36" s="222"/>
      <c r="K36" s="222"/>
    </row>
    <row r="37" spans="1:12" ht="15" customHeight="1" x14ac:dyDescent="0.3">
      <c r="A37" s="207"/>
      <c r="B37" s="207"/>
      <c r="C37" s="207"/>
      <c r="D37" s="207"/>
      <c r="E37" s="207"/>
      <c r="I37" s="222"/>
      <c r="J37" s="222"/>
      <c r="K37" s="222"/>
    </row>
    <row r="38" spans="1:12" ht="12.75" customHeight="1" x14ac:dyDescent="0.3">
      <c r="A38" s="207" t="s">
        <v>11</v>
      </c>
      <c r="C38" s="207"/>
      <c r="D38" s="207"/>
      <c r="E38" s="207"/>
    </row>
    <row r="39" spans="1:12" ht="12.75" customHeight="1" x14ac:dyDescent="0.3">
      <c r="A39" s="207"/>
      <c r="B39" s="207"/>
      <c r="C39" s="667" t="s">
        <v>895</v>
      </c>
      <c r="D39" s="667"/>
      <c r="E39" s="358"/>
      <c r="F39" s="358"/>
      <c r="G39" s="367"/>
      <c r="I39" s="660" t="s">
        <v>956</v>
      </c>
      <c r="J39" s="660"/>
      <c r="K39" s="660"/>
      <c r="L39" s="660"/>
    </row>
    <row r="40" spans="1:12" ht="12.75" customHeight="1" x14ac:dyDescent="0.3">
      <c r="C40" s="667" t="s">
        <v>918</v>
      </c>
      <c r="D40" s="667"/>
      <c r="E40" s="358"/>
      <c r="F40" s="358"/>
      <c r="G40" s="358"/>
      <c r="I40" s="660" t="s">
        <v>957</v>
      </c>
      <c r="J40" s="660"/>
      <c r="K40" s="660"/>
      <c r="L40" s="660"/>
    </row>
    <row r="41" spans="1:12" ht="13" x14ac:dyDescent="0.3">
      <c r="C41" s="668" t="s">
        <v>896</v>
      </c>
      <c r="D41" s="668"/>
      <c r="E41" s="30"/>
      <c r="F41" s="30"/>
      <c r="G41" s="30"/>
      <c r="I41" s="660" t="s">
        <v>958</v>
      </c>
      <c r="J41" s="660"/>
      <c r="K41" s="660"/>
      <c r="L41" s="660"/>
    </row>
  </sheetData>
  <mergeCells count="26">
    <mergeCell ref="J9:L9"/>
    <mergeCell ref="K6:L6"/>
    <mergeCell ref="A34:J34"/>
    <mergeCell ref="A35:J35"/>
    <mergeCell ref="C10:F10"/>
    <mergeCell ref="G10:J10"/>
    <mergeCell ref="K10:K11"/>
    <mergeCell ref="L10:L11"/>
    <mergeCell ref="A33:J33"/>
    <mergeCell ref="A10:A11"/>
    <mergeCell ref="B10:B11"/>
    <mergeCell ref="A27:J27"/>
    <mergeCell ref="A28:D28"/>
    <mergeCell ref="A31:J31"/>
    <mergeCell ref="A32:J32"/>
    <mergeCell ref="A2:L2"/>
    <mergeCell ref="A1:K1"/>
    <mergeCell ref="A4:L4"/>
    <mergeCell ref="A7:C7"/>
    <mergeCell ref="A8:C8"/>
    <mergeCell ref="C39:D39"/>
    <mergeCell ref="C40:D40"/>
    <mergeCell ref="C41:D41"/>
    <mergeCell ref="I39:L39"/>
    <mergeCell ref="I40:L40"/>
    <mergeCell ref="I41:L41"/>
  </mergeCells>
  <printOptions horizontalCentered="1"/>
  <pageMargins left="0.70866141732283472" right="0.70866141732283472" top="0.81" bottom="0" header="0.31496062992125984" footer="0.16"/>
  <pageSetup paperSize="9" scale="7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P41"/>
  <sheetViews>
    <sheetView view="pageBreakPreview" topLeftCell="A18" zoomScale="115" zoomScaleSheetLayoutView="115" workbookViewId="0">
      <selection activeCell="H36" sqref="H36"/>
    </sheetView>
  </sheetViews>
  <sheetFormatPr defaultColWidth="9.1796875" defaultRowHeight="12.5" x14ac:dyDescent="0.25"/>
  <cols>
    <col min="1" max="1" width="7.453125" style="159" customWidth="1"/>
    <col min="2" max="2" width="17.1796875" style="159" customWidth="1"/>
    <col min="3" max="3" width="11" style="159" customWidth="1"/>
    <col min="4" max="4" width="10" style="159" customWidth="1"/>
    <col min="5" max="5" width="11.81640625" style="159" customWidth="1"/>
    <col min="6" max="6" width="12.1796875" style="159" customWidth="1"/>
    <col min="7" max="7" width="13.26953125" style="159" customWidth="1"/>
    <col min="8" max="8" width="14.54296875" style="159" customWidth="1"/>
    <col min="9" max="9" width="12.7265625" style="159" customWidth="1"/>
    <col min="10" max="10" width="14" style="159" customWidth="1"/>
    <col min="11" max="11" width="10.81640625" style="159" customWidth="1"/>
    <col min="12" max="12" width="11.54296875" style="159" customWidth="1"/>
    <col min="13" max="16384" width="9.1796875" style="159"/>
  </cols>
  <sheetData>
    <row r="1" spans="1:16" s="80" customFormat="1" ht="13" x14ac:dyDescent="0.3">
      <c r="E1" s="1099"/>
      <c r="F1" s="1099"/>
      <c r="G1" s="1099"/>
      <c r="H1" s="1099"/>
      <c r="I1" s="1099"/>
      <c r="J1" s="313" t="s">
        <v>668</v>
      </c>
    </row>
    <row r="2" spans="1:16" s="80" customFormat="1" ht="15.5" x14ac:dyDescent="0.35">
      <c r="A2" s="1100" t="s">
        <v>0</v>
      </c>
      <c r="B2" s="1100"/>
      <c r="C2" s="1100"/>
      <c r="D2" s="1100"/>
      <c r="E2" s="1100"/>
      <c r="F2" s="1100"/>
      <c r="G2" s="1100"/>
      <c r="H2" s="1100"/>
      <c r="I2" s="1100"/>
      <c r="J2" s="1100"/>
    </row>
    <row r="3" spans="1:16" s="80" customFormat="1" ht="20" x14ac:dyDescent="0.4">
      <c r="A3" s="756" t="s">
        <v>740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6" s="80" customFormat="1" ht="14.25" customHeight="1" x14ac:dyDescent="0.25"/>
    <row r="5" spans="1:16" ht="19.5" customHeight="1" x14ac:dyDescent="0.35">
      <c r="A5" s="1102" t="s">
        <v>818</v>
      </c>
      <c r="B5" s="1102"/>
      <c r="C5" s="1102"/>
      <c r="D5" s="1102"/>
      <c r="E5" s="1102"/>
      <c r="F5" s="1102"/>
      <c r="G5" s="1102"/>
      <c r="H5" s="1102"/>
      <c r="I5" s="1102"/>
      <c r="J5" s="1102"/>
      <c r="K5" s="1102"/>
      <c r="L5" s="1102"/>
    </row>
    <row r="6" spans="1:16" ht="8.25" customHeight="1" x14ac:dyDescent="0.3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6" ht="8.25" customHeight="1" x14ac:dyDescent="0.25"/>
    <row r="8" spans="1:16" ht="13" x14ac:dyDescent="0.3">
      <c r="A8" s="1101" t="s">
        <v>894</v>
      </c>
      <c r="B8" s="1101"/>
      <c r="C8" s="315"/>
      <c r="H8" s="1103"/>
      <c r="I8" s="1103"/>
      <c r="J8" s="1103"/>
      <c r="K8" s="1103"/>
      <c r="L8" s="1103"/>
    </row>
    <row r="9" spans="1:16" ht="18" customHeight="1" x14ac:dyDescent="0.25">
      <c r="A9" s="965" t="s">
        <v>2</v>
      </c>
      <c r="B9" s="965" t="s">
        <v>33</v>
      </c>
      <c r="C9" s="1097" t="s">
        <v>669</v>
      </c>
      <c r="D9" s="1097"/>
      <c r="E9" s="1097" t="s">
        <v>120</v>
      </c>
      <c r="F9" s="1097"/>
      <c r="G9" s="1097" t="s">
        <v>670</v>
      </c>
      <c r="H9" s="1097"/>
      <c r="I9" s="1097" t="s">
        <v>121</v>
      </c>
      <c r="J9" s="1097"/>
      <c r="K9" s="1097" t="s">
        <v>122</v>
      </c>
      <c r="L9" s="1097"/>
      <c r="O9" s="316"/>
      <c r="P9" s="317"/>
    </row>
    <row r="10" spans="1:16" ht="44.25" customHeight="1" x14ac:dyDescent="0.25">
      <c r="A10" s="965"/>
      <c r="B10" s="965"/>
      <c r="C10" s="84" t="s">
        <v>671</v>
      </c>
      <c r="D10" s="84" t="s">
        <v>672</v>
      </c>
      <c r="E10" s="84" t="s">
        <v>673</v>
      </c>
      <c r="F10" s="84" t="s">
        <v>674</v>
      </c>
      <c r="G10" s="84" t="s">
        <v>673</v>
      </c>
      <c r="H10" s="84" t="s">
        <v>674</v>
      </c>
      <c r="I10" s="84" t="s">
        <v>671</v>
      </c>
      <c r="J10" s="84" t="s">
        <v>672</v>
      </c>
      <c r="K10" s="84" t="s">
        <v>671</v>
      </c>
      <c r="L10" s="84" t="s">
        <v>672</v>
      </c>
    </row>
    <row r="11" spans="1:16" ht="13" x14ac:dyDescent="0.25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</row>
    <row r="12" spans="1:16" x14ac:dyDescent="0.25">
      <c r="A12" s="8">
        <v>1</v>
      </c>
      <c r="B12" s="9" t="s">
        <v>897</v>
      </c>
      <c r="C12" s="316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</row>
    <row r="13" spans="1:16" x14ac:dyDescent="0.25">
      <c r="A13" s="8">
        <v>2</v>
      </c>
      <c r="B13" s="9" t="s">
        <v>898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</row>
    <row r="14" spans="1:16" x14ac:dyDescent="0.25">
      <c r="A14" s="8">
        <v>3</v>
      </c>
      <c r="B14" s="9" t="s">
        <v>910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</row>
    <row r="15" spans="1:16" x14ac:dyDescent="0.25">
      <c r="A15" s="8">
        <v>4</v>
      </c>
      <c r="B15" s="9" t="s">
        <v>899</v>
      </c>
      <c r="C15" s="316">
        <v>0</v>
      </c>
      <c r="D15" s="316">
        <v>0</v>
      </c>
      <c r="E15" s="316">
        <v>0</v>
      </c>
      <c r="F15" s="316">
        <v>0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>
        <v>0</v>
      </c>
    </row>
    <row r="16" spans="1:16" x14ac:dyDescent="0.25">
      <c r="A16" s="8">
        <v>5</v>
      </c>
      <c r="B16" s="9" t="s">
        <v>900</v>
      </c>
      <c r="C16" s="316"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</row>
    <row r="17" spans="1:12" x14ac:dyDescent="0.25">
      <c r="A17" s="8">
        <v>6</v>
      </c>
      <c r="B17" s="9" t="s">
        <v>901</v>
      </c>
      <c r="C17" s="316">
        <v>0</v>
      </c>
      <c r="D17" s="316">
        <v>0</v>
      </c>
      <c r="E17" s="316">
        <v>0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</row>
    <row r="18" spans="1:12" x14ac:dyDescent="0.25">
      <c r="A18" s="8">
        <v>7</v>
      </c>
      <c r="B18" s="9" t="s">
        <v>902</v>
      </c>
      <c r="C18" s="316">
        <v>0</v>
      </c>
      <c r="D18" s="316">
        <v>0</v>
      </c>
      <c r="E18" s="316">
        <v>0</v>
      </c>
      <c r="F18" s="316">
        <v>0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  <c r="L18" s="316">
        <v>0</v>
      </c>
    </row>
    <row r="19" spans="1:12" x14ac:dyDescent="0.25">
      <c r="A19" s="8">
        <v>8</v>
      </c>
      <c r="B19" s="9" t="s">
        <v>903</v>
      </c>
      <c r="C19" s="316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</row>
    <row r="20" spans="1:12" x14ac:dyDescent="0.25">
      <c r="A20" s="8">
        <v>9</v>
      </c>
      <c r="B20" s="9" t="s">
        <v>904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</row>
    <row r="21" spans="1:12" x14ac:dyDescent="0.25">
      <c r="A21" s="8">
        <v>10</v>
      </c>
      <c r="B21" s="9" t="s">
        <v>905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</row>
    <row r="22" spans="1:12" x14ac:dyDescent="0.25">
      <c r="A22" s="8">
        <v>11</v>
      </c>
      <c r="B22" s="9" t="s">
        <v>906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</row>
    <row r="23" spans="1:12" x14ac:dyDescent="0.25">
      <c r="A23" s="8">
        <v>12</v>
      </c>
      <c r="B23" s="9" t="s">
        <v>907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</row>
    <row r="24" spans="1:12" x14ac:dyDescent="0.25">
      <c r="A24" s="8">
        <v>13</v>
      </c>
      <c r="B24" s="9" t="s">
        <v>908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0</v>
      </c>
    </row>
    <row r="25" spans="1:12" x14ac:dyDescent="0.25">
      <c r="A25" s="8">
        <v>14</v>
      </c>
      <c r="B25" s="9" t="s">
        <v>909</v>
      </c>
      <c r="C25" s="316">
        <v>0</v>
      </c>
      <c r="D25" s="316">
        <v>0</v>
      </c>
      <c r="E25" s="316">
        <v>0</v>
      </c>
      <c r="F25" s="316">
        <v>0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</row>
    <row r="26" spans="1:12" x14ac:dyDescent="0.25">
      <c r="A26" s="8">
        <v>15</v>
      </c>
      <c r="B26" s="9" t="s">
        <v>911</v>
      </c>
      <c r="C26" s="316">
        <v>0</v>
      </c>
      <c r="D26" s="316">
        <v>0</v>
      </c>
      <c r="E26" s="316">
        <v>0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</row>
    <row r="27" spans="1:12" x14ac:dyDescent="0.25">
      <c r="A27" s="8">
        <v>16</v>
      </c>
      <c r="B27" s="9" t="s">
        <v>912</v>
      </c>
      <c r="C27" s="316">
        <v>0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316">
        <v>0</v>
      </c>
      <c r="J27" s="316">
        <v>0</v>
      </c>
      <c r="K27" s="316">
        <v>0</v>
      </c>
      <c r="L27" s="316">
        <v>0</v>
      </c>
    </row>
    <row r="28" spans="1:12" x14ac:dyDescent="0.25">
      <c r="A28" s="8"/>
      <c r="B28" s="9" t="s">
        <v>15</v>
      </c>
      <c r="C28" s="316">
        <v>0</v>
      </c>
      <c r="D28" s="316">
        <v>0</v>
      </c>
      <c r="E28" s="316">
        <v>0</v>
      </c>
      <c r="F28" s="316">
        <v>0</v>
      </c>
      <c r="G28" s="316">
        <v>0</v>
      </c>
      <c r="H28" s="316">
        <v>0</v>
      </c>
      <c r="I28" s="316">
        <v>0</v>
      </c>
      <c r="J28" s="316">
        <v>0</v>
      </c>
      <c r="K28" s="316">
        <v>0</v>
      </c>
      <c r="L28" s="316">
        <v>0</v>
      </c>
    </row>
    <row r="29" spans="1:12" ht="13" x14ac:dyDescent="0.3">
      <c r="A29" s="89"/>
      <c r="B29" s="112"/>
      <c r="C29" s="112"/>
      <c r="D29" s="317"/>
      <c r="E29" s="317"/>
      <c r="F29" s="317"/>
      <c r="G29" s="317"/>
      <c r="H29" s="317"/>
      <c r="I29" s="317"/>
      <c r="J29" s="317"/>
    </row>
    <row r="30" spans="1:12" ht="13" x14ac:dyDescent="0.3">
      <c r="A30" s="89"/>
      <c r="B30" s="112"/>
      <c r="C30" s="112"/>
      <c r="D30" s="317"/>
      <c r="E30" s="317"/>
      <c r="F30" s="317"/>
      <c r="G30" s="317"/>
      <c r="H30" s="317"/>
      <c r="I30" s="317"/>
      <c r="J30" s="317"/>
    </row>
    <row r="31" spans="1:12" ht="13" x14ac:dyDescent="0.3">
      <c r="A31" s="89"/>
      <c r="B31" s="112"/>
      <c r="C31" s="112"/>
      <c r="D31" s="317"/>
      <c r="E31" s="317"/>
      <c r="F31" s="317"/>
      <c r="G31" s="317"/>
      <c r="H31" s="317"/>
      <c r="I31" s="317"/>
      <c r="J31" s="317"/>
    </row>
    <row r="32" spans="1:12" ht="15.75" customHeight="1" x14ac:dyDescent="0.3">
      <c r="A32" s="92" t="s">
        <v>11</v>
      </c>
      <c r="B32" s="92"/>
      <c r="C32" s="92"/>
      <c r="D32" s="92"/>
      <c r="E32" s="92"/>
      <c r="F32" s="92"/>
      <c r="G32" s="92"/>
      <c r="I32" s="395"/>
      <c r="J32" s="395"/>
    </row>
    <row r="33" spans="1:12" ht="12.75" customHeight="1" x14ac:dyDescent="0.25">
      <c r="A33" s="395"/>
      <c r="B33" s="395"/>
      <c r="C33" s="395"/>
      <c r="D33" s="395"/>
      <c r="E33" s="395"/>
      <c r="F33" s="395"/>
      <c r="G33" s="395"/>
      <c r="H33" s="395"/>
      <c r="I33" s="395"/>
      <c r="J33" s="395"/>
      <c r="K33" s="370"/>
    </row>
    <row r="34" spans="1:12" ht="12.75" customHeight="1" x14ac:dyDescent="0.25">
      <c r="A34" s="371"/>
      <c r="B34" s="371"/>
      <c r="C34" s="371"/>
      <c r="D34" s="371"/>
      <c r="E34" s="371"/>
      <c r="F34" s="371"/>
      <c r="G34" s="371"/>
      <c r="H34" s="395"/>
      <c r="I34" s="395"/>
      <c r="J34" s="395"/>
      <c r="K34" s="395"/>
    </row>
    <row r="35" spans="1:12" ht="13" x14ac:dyDescent="0.3">
      <c r="A35" s="92"/>
      <c r="B35" s="92"/>
      <c r="C35" s="667" t="s">
        <v>895</v>
      </c>
      <c r="D35" s="667"/>
      <c r="E35" s="667"/>
      <c r="F35" s="370"/>
      <c r="G35" s="370"/>
      <c r="H35" s="290"/>
      <c r="I35" s="660" t="s">
        <v>956</v>
      </c>
      <c r="J35" s="660"/>
      <c r="K35" s="660"/>
      <c r="L35" s="660"/>
    </row>
    <row r="36" spans="1:12" ht="13" x14ac:dyDescent="0.3">
      <c r="C36" s="667" t="s">
        <v>918</v>
      </c>
      <c r="D36" s="667"/>
      <c r="E36" s="667"/>
      <c r="I36" s="660" t="s">
        <v>957</v>
      </c>
      <c r="J36" s="660"/>
      <c r="K36" s="660"/>
      <c r="L36" s="660"/>
    </row>
    <row r="37" spans="1:12" ht="13" x14ac:dyDescent="0.3">
      <c r="C37" s="668" t="s">
        <v>896</v>
      </c>
      <c r="D37" s="668"/>
      <c r="E37" s="668"/>
      <c r="I37" s="660" t="s">
        <v>958</v>
      </c>
      <c r="J37" s="660"/>
      <c r="K37" s="660"/>
      <c r="L37" s="660"/>
    </row>
    <row r="39" spans="1:12" x14ac:dyDescent="0.25">
      <c r="A39" s="1098"/>
      <c r="B39" s="1098"/>
      <c r="C39" s="1098"/>
      <c r="D39" s="1098"/>
      <c r="E39" s="1098"/>
      <c r="F39" s="1098"/>
      <c r="G39" s="1098"/>
      <c r="H39" s="1098"/>
      <c r="I39" s="1098"/>
      <c r="J39" s="1098"/>
    </row>
    <row r="41" spans="1:12" x14ac:dyDescent="0.25">
      <c r="A41" s="1098"/>
      <c r="B41" s="1098"/>
      <c r="C41" s="1098"/>
      <c r="D41" s="1098"/>
      <c r="E41" s="1098"/>
      <c r="F41" s="1098"/>
      <c r="G41" s="1098"/>
      <c r="H41" s="1098"/>
      <c r="I41" s="1098"/>
      <c r="J41" s="1098"/>
    </row>
  </sheetData>
  <mergeCells count="21">
    <mergeCell ref="E1:I1"/>
    <mergeCell ref="A2:J2"/>
    <mergeCell ref="A3:J3"/>
    <mergeCell ref="A8:B8"/>
    <mergeCell ref="A5:L5"/>
    <mergeCell ref="H8:L8"/>
    <mergeCell ref="A41:J41"/>
    <mergeCell ref="A9:A10"/>
    <mergeCell ref="B9:B10"/>
    <mergeCell ref="C9:D9"/>
    <mergeCell ref="E9:F9"/>
    <mergeCell ref="G9:H9"/>
    <mergeCell ref="I9:J9"/>
    <mergeCell ref="K9:L9"/>
    <mergeCell ref="A39:J39"/>
    <mergeCell ref="C35:E35"/>
    <mergeCell ref="C36:E36"/>
    <mergeCell ref="C37:E37"/>
    <mergeCell ref="I35:L35"/>
    <mergeCell ref="I36:L36"/>
    <mergeCell ref="I37:L37"/>
  </mergeCells>
  <printOptions horizontalCentered="1"/>
  <pageMargins left="0.70866141732283472" right="0.70866141732283472" top="1.06" bottom="0" header="0.31496062992125984" footer="0.31496062992125984"/>
  <pageSetup paperSize="9" scale="9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P40"/>
  <sheetViews>
    <sheetView view="pageBreakPreview" topLeftCell="A12" zoomScaleSheetLayoutView="100" workbookViewId="0">
      <selection activeCell="L35" sqref="L35"/>
    </sheetView>
  </sheetViews>
  <sheetFormatPr defaultColWidth="9.1796875" defaultRowHeight="12.5" x14ac:dyDescent="0.25"/>
  <cols>
    <col min="1" max="1" width="7.453125" style="159" customWidth="1"/>
    <col min="2" max="2" width="17.1796875" style="159" customWidth="1"/>
    <col min="3" max="3" width="11" style="159" customWidth="1"/>
    <col min="4" max="4" width="10" style="159" customWidth="1"/>
    <col min="5" max="5" width="11.81640625" style="159" customWidth="1"/>
    <col min="6" max="6" width="12.1796875" style="159" customWidth="1"/>
    <col min="7" max="7" width="13.26953125" style="159" customWidth="1"/>
    <col min="8" max="8" width="14.54296875" style="159" customWidth="1"/>
    <col min="9" max="9" width="12" style="159" customWidth="1"/>
    <col min="10" max="10" width="13.1796875" style="159" customWidth="1"/>
    <col min="11" max="11" width="12.1796875" style="159" customWidth="1"/>
    <col min="12" max="12" width="12" style="159" customWidth="1"/>
    <col min="13" max="16384" width="9.1796875" style="159"/>
  </cols>
  <sheetData>
    <row r="1" spans="1:16" s="80" customFormat="1" ht="13" x14ac:dyDescent="0.3">
      <c r="E1" s="1099"/>
      <c r="F1" s="1099"/>
      <c r="G1" s="1099"/>
      <c r="H1" s="1099"/>
      <c r="I1" s="1099"/>
      <c r="J1" s="313" t="s">
        <v>675</v>
      </c>
    </row>
    <row r="2" spans="1:16" s="80" customFormat="1" ht="15.5" x14ac:dyDescent="0.35">
      <c r="A2" s="1100" t="s">
        <v>0</v>
      </c>
      <c r="B2" s="1100"/>
      <c r="C2" s="1100"/>
      <c r="D2" s="1100"/>
      <c r="E2" s="1100"/>
      <c r="F2" s="1100"/>
      <c r="G2" s="1100"/>
      <c r="H2" s="1100"/>
      <c r="I2" s="1100"/>
      <c r="J2" s="1100"/>
    </row>
    <row r="3" spans="1:16" s="80" customFormat="1" ht="20" x14ac:dyDescent="0.4">
      <c r="A3" s="756" t="s">
        <v>740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6" s="80" customFormat="1" ht="14.25" customHeight="1" x14ac:dyDescent="0.25"/>
    <row r="5" spans="1:16" ht="16.5" customHeight="1" x14ac:dyDescent="0.35">
      <c r="A5" s="1102" t="s">
        <v>819</v>
      </c>
      <c r="B5" s="1102"/>
      <c r="C5" s="1102"/>
      <c r="D5" s="1102"/>
      <c r="E5" s="1102"/>
      <c r="F5" s="1102"/>
      <c r="G5" s="1102"/>
      <c r="H5" s="1102"/>
      <c r="I5" s="1102"/>
      <c r="J5" s="1102"/>
      <c r="K5" s="1102"/>
      <c r="L5" s="1102"/>
    </row>
    <row r="6" spans="1:16" ht="13.5" customHeight="1" x14ac:dyDescent="0.3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6" ht="13" x14ac:dyDescent="0.3">
      <c r="A7" s="1101" t="s">
        <v>894</v>
      </c>
      <c r="B7" s="1101"/>
      <c r="C7" s="315"/>
      <c r="H7" s="1103"/>
      <c r="I7" s="1103"/>
      <c r="J7" s="1103"/>
      <c r="K7" s="1103"/>
      <c r="L7" s="1103"/>
    </row>
    <row r="8" spans="1:16" ht="21" customHeight="1" x14ac:dyDescent="0.25">
      <c r="A8" s="965" t="s">
        <v>2</v>
      </c>
      <c r="B8" s="965" t="s">
        <v>33</v>
      </c>
      <c r="C8" s="1097" t="s">
        <v>669</v>
      </c>
      <c r="D8" s="1097"/>
      <c r="E8" s="1097" t="s">
        <v>120</v>
      </c>
      <c r="F8" s="1097"/>
      <c r="G8" s="1097" t="s">
        <v>670</v>
      </c>
      <c r="H8" s="1097"/>
      <c r="I8" s="1097" t="s">
        <v>121</v>
      </c>
      <c r="J8" s="1097"/>
      <c r="K8" s="1097" t="s">
        <v>122</v>
      </c>
      <c r="L8" s="1097"/>
      <c r="O8" s="316"/>
      <c r="P8" s="317"/>
    </row>
    <row r="9" spans="1:16" ht="45" customHeight="1" x14ac:dyDescent="0.25">
      <c r="A9" s="965"/>
      <c r="B9" s="965"/>
      <c r="C9" s="84" t="s">
        <v>671</v>
      </c>
      <c r="D9" s="84" t="s">
        <v>672</v>
      </c>
      <c r="E9" s="84" t="s">
        <v>673</v>
      </c>
      <c r="F9" s="84" t="s">
        <v>674</v>
      </c>
      <c r="G9" s="84" t="s">
        <v>673</v>
      </c>
      <c r="H9" s="84" t="s">
        <v>674</v>
      </c>
      <c r="I9" s="84" t="s">
        <v>671</v>
      </c>
      <c r="J9" s="84" t="s">
        <v>672</v>
      </c>
      <c r="K9" s="84" t="s">
        <v>671</v>
      </c>
      <c r="L9" s="84" t="s">
        <v>672</v>
      </c>
    </row>
    <row r="10" spans="1:16" ht="13" x14ac:dyDescent="0.25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</row>
    <row r="11" spans="1:16" x14ac:dyDescent="0.25">
      <c r="A11" s="8">
        <v>1</v>
      </c>
      <c r="B11" s="9" t="s">
        <v>897</v>
      </c>
      <c r="C11" s="316">
        <v>0</v>
      </c>
      <c r="D11" s="316">
        <v>0</v>
      </c>
      <c r="E11" s="316">
        <v>0</v>
      </c>
      <c r="F11" s="316">
        <v>0</v>
      </c>
      <c r="G11" s="316">
        <v>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</row>
    <row r="12" spans="1:16" x14ac:dyDescent="0.25">
      <c r="A12" s="8">
        <v>2</v>
      </c>
      <c r="B12" s="9" t="s">
        <v>898</v>
      </c>
      <c r="C12" s="316">
        <v>0</v>
      </c>
      <c r="D12" s="316">
        <v>0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</row>
    <row r="13" spans="1:16" x14ac:dyDescent="0.25">
      <c r="A13" s="8">
        <v>3</v>
      </c>
      <c r="B13" s="9" t="s">
        <v>910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</row>
    <row r="14" spans="1:16" x14ac:dyDescent="0.25">
      <c r="A14" s="8">
        <v>4</v>
      </c>
      <c r="B14" s="9" t="s">
        <v>899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</row>
    <row r="15" spans="1:16" x14ac:dyDescent="0.25">
      <c r="A15" s="8">
        <v>5</v>
      </c>
      <c r="B15" s="9" t="s">
        <v>900</v>
      </c>
      <c r="C15" s="316">
        <v>0</v>
      </c>
      <c r="D15" s="316">
        <v>0</v>
      </c>
      <c r="E15" s="316">
        <v>0</v>
      </c>
      <c r="F15" s="316">
        <v>0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>
        <v>0</v>
      </c>
    </row>
    <row r="16" spans="1:16" x14ac:dyDescent="0.25">
      <c r="A16" s="8">
        <v>6</v>
      </c>
      <c r="B16" s="9" t="s">
        <v>901</v>
      </c>
      <c r="C16" s="316">
        <v>0</v>
      </c>
      <c r="D16" s="316">
        <v>0</v>
      </c>
      <c r="E16" s="316">
        <v>0</v>
      </c>
      <c r="F16" s="316">
        <v>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</row>
    <row r="17" spans="1:12" x14ac:dyDescent="0.25">
      <c r="A17" s="8">
        <v>7</v>
      </c>
      <c r="B17" s="9" t="s">
        <v>902</v>
      </c>
      <c r="C17" s="316">
        <v>0</v>
      </c>
      <c r="D17" s="316">
        <v>0</v>
      </c>
      <c r="E17" s="316">
        <v>0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</row>
    <row r="18" spans="1:12" x14ac:dyDescent="0.25">
      <c r="A18" s="8">
        <v>8</v>
      </c>
      <c r="B18" s="9" t="s">
        <v>903</v>
      </c>
      <c r="C18" s="316">
        <v>0</v>
      </c>
      <c r="D18" s="316">
        <v>0</v>
      </c>
      <c r="E18" s="316">
        <v>0</v>
      </c>
      <c r="F18" s="316">
        <v>0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  <c r="L18" s="316">
        <v>0</v>
      </c>
    </row>
    <row r="19" spans="1:12" x14ac:dyDescent="0.25">
      <c r="A19" s="8">
        <v>9</v>
      </c>
      <c r="B19" s="9" t="s">
        <v>904</v>
      </c>
      <c r="C19" s="316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</row>
    <row r="20" spans="1:12" x14ac:dyDescent="0.25">
      <c r="A20" s="8">
        <v>10</v>
      </c>
      <c r="B20" s="9" t="s">
        <v>905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</row>
    <row r="21" spans="1:12" x14ac:dyDescent="0.25">
      <c r="A21" s="8">
        <v>11</v>
      </c>
      <c r="B21" s="9" t="s">
        <v>906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</row>
    <row r="22" spans="1:12" x14ac:dyDescent="0.25">
      <c r="A22" s="8">
        <v>12</v>
      </c>
      <c r="B22" s="9" t="s">
        <v>907</v>
      </c>
      <c r="C22" s="316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</row>
    <row r="23" spans="1:12" x14ac:dyDescent="0.25">
      <c r="A23" s="8">
        <v>13</v>
      </c>
      <c r="B23" s="9" t="s">
        <v>908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</row>
    <row r="24" spans="1:12" x14ac:dyDescent="0.25">
      <c r="A24" s="8">
        <v>14</v>
      </c>
      <c r="B24" s="9" t="s">
        <v>909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0</v>
      </c>
    </row>
    <row r="25" spans="1:12" x14ac:dyDescent="0.25">
      <c r="A25" s="8">
        <v>15</v>
      </c>
      <c r="B25" s="9" t="s">
        <v>911</v>
      </c>
      <c r="C25" s="316">
        <v>0</v>
      </c>
      <c r="D25" s="316">
        <v>0</v>
      </c>
      <c r="E25" s="316">
        <v>0</v>
      </c>
      <c r="F25" s="316">
        <v>0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</row>
    <row r="26" spans="1:12" x14ac:dyDescent="0.25">
      <c r="A26" s="8">
        <v>16</v>
      </c>
      <c r="B26" s="9" t="s">
        <v>912</v>
      </c>
      <c r="C26" s="316">
        <v>0</v>
      </c>
      <c r="D26" s="316">
        <v>0</v>
      </c>
      <c r="E26" s="316">
        <v>0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</row>
    <row r="27" spans="1:12" x14ac:dyDescent="0.25">
      <c r="A27" s="8"/>
      <c r="B27" s="9" t="s">
        <v>15</v>
      </c>
      <c r="C27" s="316">
        <v>0</v>
      </c>
      <c r="D27" s="316">
        <v>0</v>
      </c>
      <c r="E27" s="316">
        <v>0</v>
      </c>
      <c r="F27" s="316">
        <v>0</v>
      </c>
      <c r="G27" s="316">
        <v>0</v>
      </c>
      <c r="H27" s="316">
        <v>0</v>
      </c>
      <c r="I27" s="316">
        <v>0</v>
      </c>
      <c r="J27" s="316">
        <v>0</v>
      </c>
      <c r="K27" s="316">
        <v>0</v>
      </c>
      <c r="L27" s="316">
        <v>0</v>
      </c>
    </row>
    <row r="28" spans="1:12" ht="13" x14ac:dyDescent="0.3">
      <c r="A28" s="89"/>
      <c r="B28" s="112"/>
      <c r="C28" s="112"/>
      <c r="D28" s="317"/>
      <c r="E28" s="317"/>
      <c r="F28" s="317"/>
      <c r="G28" s="317"/>
      <c r="H28" s="317"/>
      <c r="I28" s="317"/>
      <c r="J28" s="317"/>
    </row>
    <row r="29" spans="1:12" ht="13" x14ac:dyDescent="0.3">
      <c r="A29" s="89"/>
      <c r="B29" s="112"/>
      <c r="C29" s="112"/>
      <c r="D29" s="317"/>
      <c r="E29" s="317"/>
      <c r="F29" s="317"/>
      <c r="G29" s="317"/>
      <c r="H29" s="317"/>
      <c r="I29" s="317"/>
      <c r="J29" s="317"/>
    </row>
    <row r="30" spans="1:12" ht="13" x14ac:dyDescent="0.3">
      <c r="A30" s="89"/>
      <c r="B30" s="112"/>
      <c r="C30" s="112"/>
      <c r="D30" s="317"/>
      <c r="E30" s="317"/>
      <c r="F30" s="317"/>
      <c r="G30" s="317"/>
      <c r="H30" s="317"/>
      <c r="I30" s="317"/>
      <c r="J30" s="317"/>
    </row>
    <row r="31" spans="1:12" ht="15.75" customHeight="1" x14ac:dyDescent="0.3">
      <c r="A31" s="92" t="s">
        <v>11</v>
      </c>
      <c r="B31" s="92"/>
      <c r="C31" s="92"/>
      <c r="D31" s="92"/>
      <c r="E31" s="92"/>
      <c r="F31" s="92"/>
      <c r="G31" s="92"/>
      <c r="I31" s="396"/>
      <c r="J31" s="396"/>
    </row>
    <row r="32" spans="1:12" ht="12.75" customHeight="1" x14ac:dyDescent="0.3">
      <c r="A32" s="396"/>
      <c r="B32" s="396"/>
      <c r="C32" s="667" t="s">
        <v>895</v>
      </c>
      <c r="D32" s="667"/>
      <c r="E32" s="667"/>
      <c r="F32" s="396"/>
      <c r="G32" s="396"/>
      <c r="H32" s="396"/>
      <c r="I32" s="660" t="s">
        <v>956</v>
      </c>
      <c r="J32" s="660"/>
      <c r="K32" s="660"/>
      <c r="L32" s="660"/>
    </row>
    <row r="33" spans="1:12" ht="12.75" customHeight="1" x14ac:dyDescent="0.3">
      <c r="A33" s="398"/>
      <c r="B33" s="398"/>
      <c r="C33" s="667" t="s">
        <v>918</v>
      </c>
      <c r="D33" s="667"/>
      <c r="E33" s="667"/>
      <c r="F33" s="398"/>
      <c r="G33" s="398"/>
      <c r="H33" s="396"/>
      <c r="I33" s="660" t="s">
        <v>957</v>
      </c>
      <c r="J33" s="660"/>
      <c r="K33" s="660"/>
      <c r="L33" s="660"/>
    </row>
    <row r="34" spans="1:12" ht="13" x14ac:dyDescent="0.3">
      <c r="A34" s="290"/>
      <c r="B34" s="290"/>
      <c r="C34" s="668" t="s">
        <v>896</v>
      </c>
      <c r="D34" s="668"/>
      <c r="E34" s="668"/>
      <c r="F34" s="397"/>
      <c r="G34" s="397"/>
      <c r="H34" s="290"/>
      <c r="I34" s="660" t="s">
        <v>958</v>
      </c>
      <c r="J34" s="660"/>
      <c r="K34" s="660"/>
      <c r="L34" s="660"/>
    </row>
    <row r="38" spans="1:12" x14ac:dyDescent="0.25">
      <c r="A38" s="1098"/>
      <c r="B38" s="1098"/>
      <c r="C38" s="1098"/>
      <c r="D38" s="1098"/>
      <c r="E38" s="1098"/>
      <c r="F38" s="1098"/>
      <c r="G38" s="1098"/>
      <c r="H38" s="1098"/>
      <c r="I38" s="1098"/>
      <c r="J38" s="1098"/>
    </row>
    <row r="40" spans="1:12" x14ac:dyDescent="0.25">
      <c r="A40" s="1098"/>
      <c r="B40" s="1098"/>
      <c r="C40" s="1098"/>
      <c r="D40" s="1098"/>
      <c r="E40" s="1098"/>
      <c r="F40" s="1098"/>
      <c r="G40" s="1098"/>
      <c r="H40" s="1098"/>
      <c r="I40" s="1098"/>
      <c r="J40" s="1098"/>
    </row>
  </sheetData>
  <mergeCells count="21">
    <mergeCell ref="E1:I1"/>
    <mergeCell ref="A2:J2"/>
    <mergeCell ref="A3:J3"/>
    <mergeCell ref="A7:B7"/>
    <mergeCell ref="A5:L5"/>
    <mergeCell ref="H7:L7"/>
    <mergeCell ref="A40:J40"/>
    <mergeCell ref="A8:A9"/>
    <mergeCell ref="B8:B9"/>
    <mergeCell ref="C8:D8"/>
    <mergeCell ref="E8:F8"/>
    <mergeCell ref="G8:H8"/>
    <mergeCell ref="I8:J8"/>
    <mergeCell ref="K8:L8"/>
    <mergeCell ref="A38:J38"/>
    <mergeCell ref="C32:E32"/>
    <mergeCell ref="C33:E33"/>
    <mergeCell ref="C34:E34"/>
    <mergeCell ref="I32:L32"/>
    <mergeCell ref="I33:L33"/>
    <mergeCell ref="I34:L34"/>
  </mergeCells>
  <printOptions horizontalCentered="1"/>
  <pageMargins left="0.70866141732283472" right="0.70866141732283472" top="1.1299999999999999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view="pageBreakPreview" topLeftCell="A4" zoomScaleNormal="90" zoomScaleSheetLayoutView="100" workbookViewId="0">
      <selection activeCell="J20" sqref="J20"/>
    </sheetView>
  </sheetViews>
  <sheetFormatPr defaultRowHeight="12.5" x14ac:dyDescent="0.25"/>
  <cols>
    <col min="1" max="1" width="6.26953125" customWidth="1"/>
    <col min="2" max="2" width="18.453125" customWidth="1"/>
    <col min="3" max="3" width="17.26953125" customWidth="1"/>
    <col min="4" max="4" width="21" customWidth="1"/>
    <col min="5" max="5" width="21.54296875" customWidth="1"/>
    <col min="6" max="6" width="17.453125" customWidth="1"/>
    <col min="7" max="7" width="22.54296875" customWidth="1"/>
    <col min="8" max="8" width="22.7265625" customWidth="1"/>
  </cols>
  <sheetData>
    <row r="1" spans="1:9" ht="15.5" x14ac:dyDescent="0.35">
      <c r="A1" s="765" t="s">
        <v>0</v>
      </c>
      <c r="B1" s="765"/>
      <c r="C1" s="765"/>
      <c r="D1" s="765"/>
      <c r="E1" s="765"/>
      <c r="F1" s="765"/>
      <c r="G1" s="765"/>
      <c r="H1" s="198" t="s">
        <v>246</v>
      </c>
    </row>
    <row r="2" spans="1:9" ht="20.5" x14ac:dyDescent="0.45">
      <c r="A2" s="764" t="s">
        <v>740</v>
      </c>
      <c r="B2" s="764"/>
      <c r="C2" s="764"/>
      <c r="D2" s="764"/>
      <c r="E2" s="764"/>
      <c r="F2" s="764"/>
      <c r="G2" s="764"/>
      <c r="H2" s="764"/>
    </row>
    <row r="3" spans="1:9" ht="13.5" x14ac:dyDescent="0.35">
      <c r="A3" s="200"/>
      <c r="B3" s="200"/>
    </row>
    <row r="4" spans="1:9" ht="18" customHeight="1" x14ac:dyDescent="0.35">
      <c r="A4" s="766" t="s">
        <v>792</v>
      </c>
      <c r="B4" s="766"/>
      <c r="C4" s="766"/>
      <c r="D4" s="766"/>
      <c r="E4" s="766"/>
      <c r="F4" s="766"/>
      <c r="G4" s="766"/>
      <c r="H4" s="766"/>
    </row>
    <row r="5" spans="1:9" ht="13.5" x14ac:dyDescent="0.35">
      <c r="A5" s="201" t="s">
        <v>894</v>
      </c>
      <c r="B5" s="201"/>
    </row>
    <row r="6" spans="1:9" ht="13.5" x14ac:dyDescent="0.35">
      <c r="A6" s="201"/>
      <c r="B6" s="201"/>
      <c r="G6" s="768" t="s">
        <v>976</v>
      </c>
      <c r="H6" s="768"/>
      <c r="I6" s="578"/>
    </row>
    <row r="7" spans="1:9" ht="59.25" customHeight="1" x14ac:dyDescent="0.25">
      <c r="A7" s="326" t="s">
        <v>2</v>
      </c>
      <c r="B7" s="326" t="s">
        <v>3</v>
      </c>
      <c r="C7" s="203" t="s">
        <v>248</v>
      </c>
      <c r="D7" s="203" t="s">
        <v>249</v>
      </c>
      <c r="E7" s="203" t="s">
        <v>250</v>
      </c>
      <c r="F7" s="203" t="s">
        <v>251</v>
      </c>
      <c r="G7" s="203" t="s">
        <v>252</v>
      </c>
      <c r="H7" s="203" t="s">
        <v>253</v>
      </c>
    </row>
    <row r="8" spans="1:9" s="198" customFormat="1" ht="14.5" x14ac:dyDescent="0.35">
      <c r="A8" s="204" t="s">
        <v>254</v>
      </c>
      <c r="B8" s="204" t="s">
        <v>255</v>
      </c>
      <c r="C8" s="204" t="s">
        <v>256</v>
      </c>
      <c r="D8" s="204" t="s">
        <v>257</v>
      </c>
      <c r="E8" s="204" t="s">
        <v>258</v>
      </c>
      <c r="F8" s="204" t="s">
        <v>259</v>
      </c>
      <c r="G8" s="204" t="s">
        <v>260</v>
      </c>
      <c r="H8" s="204" t="s">
        <v>261</v>
      </c>
    </row>
    <row r="9" spans="1:9" ht="12.5" customHeight="1" x14ac:dyDescent="0.25">
      <c r="A9" s="8">
        <v>1</v>
      </c>
      <c r="B9" s="9" t="s">
        <v>897</v>
      </c>
      <c r="C9" s="532">
        <v>179</v>
      </c>
      <c r="D9" s="532">
        <v>49</v>
      </c>
      <c r="E9" s="532">
        <v>128</v>
      </c>
      <c r="F9" s="652">
        <f>SUM(C9:E9)</f>
        <v>356</v>
      </c>
      <c r="G9" s="205">
        <f>221+135</f>
        <v>356</v>
      </c>
      <c r="H9" s="776" t="s">
        <v>982</v>
      </c>
    </row>
    <row r="10" spans="1:9" x14ac:dyDescent="0.25">
      <c r="A10" s="8">
        <v>2</v>
      </c>
      <c r="B10" s="9" t="s">
        <v>898</v>
      </c>
      <c r="C10" s="532">
        <v>216</v>
      </c>
      <c r="D10" s="532">
        <v>44</v>
      </c>
      <c r="E10" s="532">
        <v>90</v>
      </c>
      <c r="F10" s="652">
        <f t="shared" ref="F10:F24" si="0">SUM(C10:E10)</f>
        <v>350</v>
      </c>
      <c r="G10" s="205">
        <v>350</v>
      </c>
      <c r="H10" s="777"/>
    </row>
    <row r="11" spans="1:9" x14ac:dyDescent="0.25">
      <c r="A11" s="8">
        <v>3</v>
      </c>
      <c r="B11" s="9" t="s">
        <v>910</v>
      </c>
      <c r="C11" s="532">
        <v>65</v>
      </c>
      <c r="D11" s="532">
        <v>7</v>
      </c>
      <c r="E11" s="532">
        <v>12</v>
      </c>
      <c r="F11" s="652">
        <f t="shared" si="0"/>
        <v>84</v>
      </c>
      <c r="G11" s="205">
        <v>84</v>
      </c>
      <c r="H11" s="777"/>
    </row>
    <row r="12" spans="1:9" x14ac:dyDescent="0.25">
      <c r="A12" s="8">
        <v>4</v>
      </c>
      <c r="B12" s="9" t="s">
        <v>899</v>
      </c>
      <c r="C12" s="532">
        <v>113</v>
      </c>
      <c r="D12" s="532">
        <v>19</v>
      </c>
      <c r="E12" s="532">
        <v>96</v>
      </c>
      <c r="F12" s="652">
        <f t="shared" si="0"/>
        <v>228</v>
      </c>
      <c r="G12" s="205">
        <v>228</v>
      </c>
      <c r="H12" s="777"/>
    </row>
    <row r="13" spans="1:9" x14ac:dyDescent="0.25">
      <c r="A13" s="8">
        <v>5</v>
      </c>
      <c r="B13" s="9" t="s">
        <v>900</v>
      </c>
      <c r="C13" s="532">
        <v>74</v>
      </c>
      <c r="D13" s="532">
        <v>18</v>
      </c>
      <c r="E13" s="532">
        <v>28</v>
      </c>
      <c r="F13" s="652">
        <f t="shared" si="0"/>
        <v>120</v>
      </c>
      <c r="G13" s="205">
        <v>120</v>
      </c>
      <c r="H13" s="777"/>
    </row>
    <row r="14" spans="1:9" x14ac:dyDescent="0.25">
      <c r="A14" s="8">
        <v>6</v>
      </c>
      <c r="B14" s="9" t="s">
        <v>901</v>
      </c>
      <c r="C14" s="532">
        <v>114</v>
      </c>
      <c r="D14" s="532">
        <v>19</v>
      </c>
      <c r="E14" s="532">
        <v>78</v>
      </c>
      <c r="F14" s="652">
        <f t="shared" si="0"/>
        <v>211</v>
      </c>
      <c r="G14" s="205">
        <v>211</v>
      </c>
      <c r="H14" s="777"/>
    </row>
    <row r="15" spans="1:9" x14ac:dyDescent="0.25">
      <c r="A15" s="8">
        <v>7</v>
      </c>
      <c r="B15" s="9" t="s">
        <v>902</v>
      </c>
      <c r="C15" s="532">
        <v>104</v>
      </c>
      <c r="D15" s="532">
        <v>3</v>
      </c>
      <c r="E15" s="532">
        <v>50</v>
      </c>
      <c r="F15" s="652">
        <f t="shared" si="0"/>
        <v>157</v>
      </c>
      <c r="G15" s="205">
        <v>157</v>
      </c>
      <c r="H15" s="777"/>
    </row>
    <row r="16" spans="1:9" x14ac:dyDescent="0.25">
      <c r="A16" s="8">
        <v>8</v>
      </c>
      <c r="B16" s="9" t="s">
        <v>903</v>
      </c>
      <c r="C16" s="532">
        <v>101</v>
      </c>
      <c r="D16" s="532">
        <v>2</v>
      </c>
      <c r="E16" s="532">
        <v>27</v>
      </c>
      <c r="F16" s="652">
        <f t="shared" si="0"/>
        <v>130</v>
      </c>
      <c r="G16" s="205">
        <v>130</v>
      </c>
      <c r="H16" s="777"/>
    </row>
    <row r="17" spans="1:8" x14ac:dyDescent="0.25">
      <c r="A17" s="8">
        <v>9</v>
      </c>
      <c r="B17" s="9" t="s">
        <v>904</v>
      </c>
      <c r="C17" s="532">
        <v>265</v>
      </c>
      <c r="D17" s="532">
        <v>4</v>
      </c>
      <c r="E17" s="532">
        <v>35</v>
      </c>
      <c r="F17" s="652">
        <f t="shared" si="0"/>
        <v>304</v>
      </c>
      <c r="G17" s="205">
        <v>304</v>
      </c>
      <c r="H17" s="777"/>
    </row>
    <row r="18" spans="1:8" x14ac:dyDescent="0.25">
      <c r="A18" s="8">
        <v>10</v>
      </c>
      <c r="B18" s="9" t="s">
        <v>905</v>
      </c>
      <c r="C18" s="532">
        <v>328</v>
      </c>
      <c r="D18" s="532">
        <v>3</v>
      </c>
      <c r="E18" s="532">
        <v>55</v>
      </c>
      <c r="F18" s="652">
        <f t="shared" si="0"/>
        <v>386</v>
      </c>
      <c r="G18" s="205">
        <v>386</v>
      </c>
      <c r="H18" s="777"/>
    </row>
    <row r="19" spans="1:8" x14ac:dyDescent="0.25">
      <c r="A19" s="8">
        <v>11</v>
      </c>
      <c r="B19" s="9" t="s">
        <v>906</v>
      </c>
      <c r="C19" s="532">
        <v>205</v>
      </c>
      <c r="D19" s="532">
        <v>0</v>
      </c>
      <c r="E19" s="532">
        <v>40</v>
      </c>
      <c r="F19" s="652">
        <f t="shared" si="0"/>
        <v>245</v>
      </c>
      <c r="G19" s="205">
        <v>245</v>
      </c>
      <c r="H19" s="777"/>
    </row>
    <row r="20" spans="1:8" x14ac:dyDescent="0.25">
      <c r="A20" s="8">
        <v>12</v>
      </c>
      <c r="B20" s="9" t="s">
        <v>907</v>
      </c>
      <c r="C20" s="532">
        <v>106</v>
      </c>
      <c r="D20" s="532">
        <v>0</v>
      </c>
      <c r="E20" s="532">
        <v>20</v>
      </c>
      <c r="F20" s="652">
        <f t="shared" si="0"/>
        <v>126</v>
      </c>
      <c r="G20" s="205">
        <v>126</v>
      </c>
      <c r="H20" s="777"/>
    </row>
    <row r="21" spans="1:8" x14ac:dyDescent="0.25">
      <c r="A21" s="8">
        <v>13</v>
      </c>
      <c r="B21" s="9" t="s">
        <v>908</v>
      </c>
      <c r="C21" s="532">
        <v>257</v>
      </c>
      <c r="D21" s="532">
        <v>0</v>
      </c>
      <c r="E21" s="532">
        <v>96</v>
      </c>
      <c r="F21" s="652">
        <f t="shared" si="0"/>
        <v>353</v>
      </c>
      <c r="G21" s="205">
        <v>353</v>
      </c>
      <c r="H21" s="777"/>
    </row>
    <row r="22" spans="1:8" x14ac:dyDescent="0.25">
      <c r="A22" s="8">
        <v>14</v>
      </c>
      <c r="B22" s="9" t="s">
        <v>909</v>
      </c>
      <c r="C22" s="532">
        <v>66</v>
      </c>
      <c r="D22" s="532">
        <v>0</v>
      </c>
      <c r="E22" s="532">
        <v>42</v>
      </c>
      <c r="F22" s="652">
        <f t="shared" si="0"/>
        <v>108</v>
      </c>
      <c r="G22" s="205">
        <v>108</v>
      </c>
      <c r="H22" s="777"/>
    </row>
    <row r="23" spans="1:8" x14ac:dyDescent="0.25">
      <c r="A23" s="8">
        <v>15</v>
      </c>
      <c r="B23" s="9" t="s">
        <v>911</v>
      </c>
      <c r="C23" s="532">
        <v>171</v>
      </c>
      <c r="D23" s="532">
        <v>2</v>
      </c>
      <c r="E23" s="532">
        <v>24</v>
      </c>
      <c r="F23" s="652">
        <f t="shared" si="0"/>
        <v>197</v>
      </c>
      <c r="G23" s="205">
        <v>197</v>
      </c>
      <c r="H23" s="777"/>
    </row>
    <row r="24" spans="1:8" x14ac:dyDescent="0.25">
      <c r="A24" s="8">
        <v>16</v>
      </c>
      <c r="B24" s="9" t="s">
        <v>912</v>
      </c>
      <c r="C24" s="532">
        <v>92</v>
      </c>
      <c r="D24" s="532">
        <v>1</v>
      </c>
      <c r="E24" s="532">
        <v>28</v>
      </c>
      <c r="F24" s="652">
        <f t="shared" si="0"/>
        <v>121</v>
      </c>
      <c r="G24" s="205">
        <v>121</v>
      </c>
      <c r="H24" s="778"/>
    </row>
    <row r="25" spans="1:8" ht="13" x14ac:dyDescent="0.3">
      <c r="A25" s="8"/>
      <c r="B25" s="9" t="s">
        <v>15</v>
      </c>
      <c r="C25" s="533">
        <v>2456</v>
      </c>
      <c r="D25" s="533">
        <v>171</v>
      </c>
      <c r="E25" s="533">
        <v>849</v>
      </c>
      <c r="F25" s="653">
        <f>SUM(C25:E25)</f>
        <v>3476</v>
      </c>
      <c r="G25" s="534">
        <f>SUM(G9:G24)</f>
        <v>3476</v>
      </c>
      <c r="H25" s="205"/>
    </row>
    <row r="27" spans="1:8" ht="13" x14ac:dyDescent="0.3">
      <c r="A27" s="206" t="s">
        <v>262</v>
      </c>
    </row>
    <row r="30" spans="1:8" ht="15" customHeight="1" x14ac:dyDescent="0.3">
      <c r="A30" s="207"/>
      <c r="B30" s="207"/>
      <c r="C30" s="207"/>
      <c r="D30" s="207"/>
      <c r="E30" s="207"/>
      <c r="F30" s="222"/>
      <c r="G30" s="222"/>
      <c r="H30" s="361"/>
    </row>
    <row r="31" spans="1:8" ht="15" customHeight="1" x14ac:dyDescent="0.3">
      <c r="A31" s="207"/>
      <c r="B31" s="207"/>
      <c r="C31" s="207"/>
      <c r="D31" s="207"/>
      <c r="E31" s="207"/>
      <c r="F31" s="222"/>
      <c r="G31" s="222"/>
      <c r="H31" s="222"/>
    </row>
    <row r="32" spans="1:8" ht="15" customHeight="1" x14ac:dyDescent="0.3">
      <c r="A32" s="207"/>
      <c r="B32" s="207"/>
      <c r="C32" s="207"/>
      <c r="D32" s="207"/>
      <c r="E32" s="207"/>
      <c r="F32" s="222"/>
      <c r="G32" s="222"/>
      <c r="H32" s="222"/>
    </row>
    <row r="33" spans="1:11" ht="13" x14ac:dyDescent="0.3">
      <c r="A33" s="207" t="s">
        <v>11</v>
      </c>
      <c r="C33" s="667" t="s">
        <v>895</v>
      </c>
      <c r="D33" s="667"/>
      <c r="E33" s="358"/>
      <c r="F33" s="660" t="s">
        <v>956</v>
      </c>
      <c r="G33" s="660"/>
      <c r="H33" s="660"/>
      <c r="I33" s="660"/>
    </row>
    <row r="34" spans="1:11" ht="12.75" customHeight="1" x14ac:dyDescent="0.3">
      <c r="A34" s="207"/>
      <c r="B34" s="207"/>
      <c r="C34" s="667" t="s">
        <v>918</v>
      </c>
      <c r="D34" s="667"/>
      <c r="E34" s="358"/>
      <c r="F34" s="660" t="s">
        <v>957</v>
      </c>
      <c r="G34" s="660"/>
      <c r="H34" s="660"/>
      <c r="I34" s="660"/>
      <c r="J34" s="207"/>
      <c r="K34" s="207"/>
    </row>
    <row r="35" spans="1:11" ht="13" x14ac:dyDescent="0.3">
      <c r="C35" s="668" t="s">
        <v>896</v>
      </c>
      <c r="D35" s="668"/>
      <c r="E35" s="30"/>
      <c r="F35" s="660" t="s">
        <v>958</v>
      </c>
      <c r="G35" s="660"/>
      <c r="H35" s="660"/>
      <c r="I35" s="660"/>
    </row>
  </sheetData>
  <mergeCells count="11">
    <mergeCell ref="C35:D35"/>
    <mergeCell ref="F33:I33"/>
    <mergeCell ref="F34:I34"/>
    <mergeCell ref="F35:I35"/>
    <mergeCell ref="A1:G1"/>
    <mergeCell ref="A2:H2"/>
    <mergeCell ref="A4:H4"/>
    <mergeCell ref="G6:H6"/>
    <mergeCell ref="H9:H24"/>
    <mergeCell ref="C33:D33"/>
    <mergeCell ref="C34:D34"/>
  </mergeCells>
  <printOptions horizontalCentered="1"/>
  <pageMargins left="0.70866141732283472" right="0.70866141732283472" top="1.1100000000000001" bottom="0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2"/>
  <sheetViews>
    <sheetView view="pageBreakPreview" topLeftCell="A5" zoomScale="90" zoomScaleSheetLayoutView="90" workbookViewId="0">
      <selection activeCell="Q22" sqref="Q22"/>
    </sheetView>
  </sheetViews>
  <sheetFormatPr defaultRowHeight="12.5" x14ac:dyDescent="0.25"/>
  <cols>
    <col min="1" max="1" width="5.81640625" customWidth="1"/>
    <col min="2" max="2" width="15.7265625" customWidth="1"/>
    <col min="3" max="3" width="9.7265625" customWidth="1"/>
    <col min="5" max="5" width="9.54296875" customWidth="1"/>
    <col min="6" max="6" width="9.7265625" customWidth="1"/>
    <col min="7" max="7" width="10" customWidth="1"/>
    <col min="8" max="8" width="9.81640625" customWidth="1"/>
    <col min="10" max="10" width="10.7265625" customWidth="1"/>
    <col min="11" max="11" width="8.81640625" customWidth="1"/>
    <col min="12" max="12" width="9.81640625" customWidth="1"/>
    <col min="13" max="13" width="10.7265625" customWidth="1"/>
    <col min="14" max="14" width="11" customWidth="1"/>
  </cols>
  <sheetData>
    <row r="1" spans="1:19" ht="12.75" customHeight="1" x14ac:dyDescent="0.35">
      <c r="D1" s="668"/>
      <c r="E1" s="668"/>
      <c r="F1" s="668"/>
      <c r="G1" s="668"/>
      <c r="H1" s="668"/>
      <c r="I1" s="668"/>
      <c r="L1" s="782" t="s">
        <v>83</v>
      </c>
      <c r="M1" s="782"/>
    </row>
    <row r="2" spans="1:19" ht="15.5" x14ac:dyDescent="0.35">
      <c r="A2" s="692" t="s">
        <v>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9" ht="20" x14ac:dyDescent="0.4">
      <c r="A3" s="693" t="s">
        <v>740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</row>
    <row r="4" spans="1:19" ht="11.25" customHeight="1" x14ac:dyDescent="0.25"/>
    <row r="5" spans="1:19" ht="15.5" x14ac:dyDescent="0.35">
      <c r="A5" s="692" t="s">
        <v>793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</row>
    <row r="7" spans="1:19" ht="13" x14ac:dyDescent="0.3">
      <c r="A7" s="695" t="s">
        <v>913</v>
      </c>
      <c r="B7" s="695"/>
      <c r="K7" s="105"/>
    </row>
    <row r="8" spans="1:19" ht="13" x14ac:dyDescent="0.3">
      <c r="A8" s="27"/>
      <c r="B8" s="27"/>
      <c r="K8" s="94"/>
      <c r="L8" s="779" t="s">
        <v>977</v>
      </c>
      <c r="M8" s="779"/>
      <c r="N8" s="779"/>
    </row>
    <row r="9" spans="1:19" ht="15.75" customHeight="1" x14ac:dyDescent="0.3">
      <c r="A9" s="780" t="s">
        <v>2</v>
      </c>
      <c r="B9" s="780" t="s">
        <v>3</v>
      </c>
      <c r="C9" s="666" t="s">
        <v>4</v>
      </c>
      <c r="D9" s="666"/>
      <c r="E9" s="666"/>
      <c r="F9" s="664"/>
      <c r="G9" s="784"/>
      <c r="H9" s="706" t="s">
        <v>97</v>
      </c>
      <c r="I9" s="706"/>
      <c r="J9" s="706"/>
      <c r="K9" s="706"/>
      <c r="L9" s="706"/>
      <c r="M9" s="780" t="s">
        <v>127</v>
      </c>
      <c r="N9" s="689" t="s">
        <v>128</v>
      </c>
    </row>
    <row r="10" spans="1:19" ht="39" x14ac:dyDescent="0.25">
      <c r="A10" s="781"/>
      <c r="B10" s="781"/>
      <c r="C10" s="5" t="s">
        <v>5</v>
      </c>
      <c r="D10" s="5" t="s">
        <v>6</v>
      </c>
      <c r="E10" s="5" t="s">
        <v>351</v>
      </c>
      <c r="F10" s="7" t="s">
        <v>95</v>
      </c>
      <c r="G10" s="6" t="s">
        <v>352</v>
      </c>
      <c r="H10" s="5" t="s">
        <v>5</v>
      </c>
      <c r="I10" s="5" t="s">
        <v>6</v>
      </c>
      <c r="J10" s="5" t="s">
        <v>351</v>
      </c>
      <c r="K10" s="7" t="s">
        <v>95</v>
      </c>
      <c r="L10" s="7" t="s">
        <v>353</v>
      </c>
      <c r="M10" s="781"/>
      <c r="N10" s="689"/>
      <c r="R10" s="12"/>
      <c r="S10" s="12"/>
    </row>
    <row r="11" spans="1:19" s="14" customFormat="1" ht="13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2.5" customHeight="1" x14ac:dyDescent="0.25">
      <c r="A12" s="8">
        <v>1</v>
      </c>
      <c r="B12" s="9" t="s">
        <v>897</v>
      </c>
      <c r="C12" s="9">
        <f>90+48</f>
        <v>138</v>
      </c>
      <c r="D12" s="9">
        <f>21+20</f>
        <v>41</v>
      </c>
      <c r="E12" s="9">
        <v>0</v>
      </c>
      <c r="F12" s="62">
        <v>0</v>
      </c>
      <c r="G12" s="62">
        <f>SUM(C12:F12)</f>
        <v>179</v>
      </c>
      <c r="H12" s="9">
        <f>90+48</f>
        <v>138</v>
      </c>
      <c r="I12" s="9">
        <f>21+20</f>
        <v>41</v>
      </c>
      <c r="J12" s="9">
        <v>0</v>
      </c>
      <c r="K12" s="9">
        <v>0</v>
      </c>
      <c r="L12" s="9">
        <f>SUM(H12:K12)</f>
        <v>179</v>
      </c>
      <c r="M12" s="9">
        <f>G12-L12</f>
        <v>0</v>
      </c>
      <c r="N12" s="776" t="s">
        <v>982</v>
      </c>
    </row>
    <row r="13" spans="1:19" x14ac:dyDescent="0.25">
      <c r="A13" s="8">
        <v>2</v>
      </c>
      <c r="B13" s="9" t="s">
        <v>898</v>
      </c>
      <c r="C13" s="9">
        <v>165</v>
      </c>
      <c r="D13" s="9">
        <v>51</v>
      </c>
      <c r="E13" s="9">
        <v>0</v>
      </c>
      <c r="F13" s="62">
        <v>0</v>
      </c>
      <c r="G13" s="62">
        <f t="shared" ref="G13:G27" si="0">SUM(C13:F13)</f>
        <v>216</v>
      </c>
      <c r="H13" s="9">
        <v>165</v>
      </c>
      <c r="I13" s="9">
        <v>51</v>
      </c>
      <c r="J13" s="9">
        <v>0</v>
      </c>
      <c r="K13" s="9">
        <v>0</v>
      </c>
      <c r="L13" s="9">
        <f t="shared" ref="L13:L27" si="1">SUM(H13:K13)</f>
        <v>216</v>
      </c>
      <c r="M13" s="9">
        <f t="shared" ref="M13:M27" si="2">G13-L13</f>
        <v>0</v>
      </c>
      <c r="N13" s="777"/>
    </row>
    <row r="14" spans="1:19" x14ac:dyDescent="0.25">
      <c r="A14" s="8">
        <v>3</v>
      </c>
      <c r="B14" s="9" t="s">
        <v>910</v>
      </c>
      <c r="C14" s="9">
        <v>53</v>
      </c>
      <c r="D14" s="9">
        <v>12</v>
      </c>
      <c r="E14" s="9">
        <v>0</v>
      </c>
      <c r="F14" s="62">
        <v>0</v>
      </c>
      <c r="G14" s="62">
        <f t="shared" si="0"/>
        <v>65</v>
      </c>
      <c r="H14" s="9">
        <v>53</v>
      </c>
      <c r="I14" s="9">
        <v>12</v>
      </c>
      <c r="J14" s="9">
        <v>0</v>
      </c>
      <c r="K14" s="9">
        <v>0</v>
      </c>
      <c r="L14" s="9">
        <f t="shared" si="1"/>
        <v>65</v>
      </c>
      <c r="M14" s="9">
        <f t="shared" si="2"/>
        <v>0</v>
      </c>
      <c r="N14" s="777"/>
    </row>
    <row r="15" spans="1:19" x14ac:dyDescent="0.25">
      <c r="A15" s="8">
        <v>4</v>
      </c>
      <c r="B15" s="9" t="s">
        <v>899</v>
      </c>
      <c r="C15" s="9">
        <v>73</v>
      </c>
      <c r="D15" s="9">
        <v>40</v>
      </c>
      <c r="E15" s="9">
        <v>0</v>
      </c>
      <c r="F15" s="62">
        <v>0</v>
      </c>
      <c r="G15" s="62">
        <f t="shared" si="0"/>
        <v>113</v>
      </c>
      <c r="H15" s="9">
        <v>73</v>
      </c>
      <c r="I15" s="9">
        <v>40</v>
      </c>
      <c r="J15" s="9">
        <v>0</v>
      </c>
      <c r="K15" s="9">
        <v>0</v>
      </c>
      <c r="L15" s="9">
        <f t="shared" si="1"/>
        <v>113</v>
      </c>
      <c r="M15" s="9">
        <f t="shared" si="2"/>
        <v>0</v>
      </c>
      <c r="N15" s="777"/>
    </row>
    <row r="16" spans="1:19" x14ac:dyDescent="0.25">
      <c r="A16" s="8">
        <v>5</v>
      </c>
      <c r="B16" s="9" t="s">
        <v>900</v>
      </c>
      <c r="C16" s="9">
        <v>61</v>
      </c>
      <c r="D16" s="9">
        <v>13</v>
      </c>
      <c r="E16" s="9">
        <v>0</v>
      </c>
      <c r="F16" s="62">
        <v>0</v>
      </c>
      <c r="G16" s="62">
        <f t="shared" si="0"/>
        <v>74</v>
      </c>
      <c r="H16" s="9">
        <v>61</v>
      </c>
      <c r="I16" s="9">
        <v>13</v>
      </c>
      <c r="J16" s="9">
        <v>0</v>
      </c>
      <c r="K16" s="9">
        <v>0</v>
      </c>
      <c r="L16" s="9">
        <f t="shared" si="1"/>
        <v>74</v>
      </c>
      <c r="M16" s="9">
        <f t="shared" si="2"/>
        <v>0</v>
      </c>
      <c r="N16" s="777"/>
    </row>
    <row r="17" spans="1:14" x14ac:dyDescent="0.25">
      <c r="A17" s="8">
        <v>6</v>
      </c>
      <c r="B17" s="9" t="s">
        <v>901</v>
      </c>
      <c r="C17" s="9">
        <v>82</v>
      </c>
      <c r="D17" s="9">
        <v>32</v>
      </c>
      <c r="E17" s="9">
        <v>0</v>
      </c>
      <c r="F17" s="62">
        <v>0</v>
      </c>
      <c r="G17" s="62">
        <f t="shared" si="0"/>
        <v>114</v>
      </c>
      <c r="H17" s="9">
        <v>82</v>
      </c>
      <c r="I17" s="9">
        <v>32</v>
      </c>
      <c r="J17" s="9">
        <v>0</v>
      </c>
      <c r="K17" s="9">
        <v>0</v>
      </c>
      <c r="L17" s="9">
        <f t="shared" si="1"/>
        <v>114</v>
      </c>
      <c r="M17" s="9">
        <f t="shared" si="2"/>
        <v>0</v>
      </c>
      <c r="N17" s="777"/>
    </row>
    <row r="18" spans="1:14" x14ac:dyDescent="0.25">
      <c r="A18" s="8">
        <v>7</v>
      </c>
      <c r="B18" s="9" t="s">
        <v>902</v>
      </c>
      <c r="C18" s="205">
        <v>91</v>
      </c>
      <c r="D18" s="205">
        <v>13</v>
      </c>
      <c r="E18" s="9">
        <v>0</v>
      </c>
      <c r="F18" s="62">
        <v>0</v>
      </c>
      <c r="G18" s="62">
        <f t="shared" si="0"/>
        <v>104</v>
      </c>
      <c r="H18" s="205">
        <v>91</v>
      </c>
      <c r="I18" s="205">
        <v>13</v>
      </c>
      <c r="J18" s="205">
        <v>0</v>
      </c>
      <c r="K18" s="205">
        <v>0</v>
      </c>
      <c r="L18" s="205">
        <f t="shared" si="1"/>
        <v>104</v>
      </c>
      <c r="M18" s="205">
        <f t="shared" si="2"/>
        <v>0</v>
      </c>
      <c r="N18" s="777"/>
    </row>
    <row r="19" spans="1:14" x14ac:dyDescent="0.25">
      <c r="A19" s="8">
        <v>8</v>
      </c>
      <c r="B19" s="9" t="s">
        <v>903</v>
      </c>
      <c r="C19" s="205">
        <v>81</v>
      </c>
      <c r="D19" s="205">
        <v>20</v>
      </c>
      <c r="E19" s="9">
        <v>0</v>
      </c>
      <c r="F19" s="62">
        <v>0</v>
      </c>
      <c r="G19" s="62">
        <f t="shared" si="0"/>
        <v>101</v>
      </c>
      <c r="H19" s="205">
        <v>81</v>
      </c>
      <c r="I19" s="205">
        <v>20</v>
      </c>
      <c r="J19" s="205">
        <v>0</v>
      </c>
      <c r="K19" s="205">
        <v>0</v>
      </c>
      <c r="L19" s="205">
        <f t="shared" si="1"/>
        <v>101</v>
      </c>
      <c r="M19" s="205">
        <f t="shared" si="2"/>
        <v>0</v>
      </c>
      <c r="N19" s="777"/>
    </row>
    <row r="20" spans="1:14" x14ac:dyDescent="0.25">
      <c r="A20" s="8">
        <v>9</v>
      </c>
      <c r="B20" s="9" t="s">
        <v>904</v>
      </c>
      <c r="C20" s="9">
        <v>252</v>
      </c>
      <c r="D20" s="9">
        <v>13</v>
      </c>
      <c r="E20" s="9">
        <v>0</v>
      </c>
      <c r="F20" s="62">
        <v>0</v>
      </c>
      <c r="G20" s="62">
        <f t="shared" si="0"/>
        <v>265</v>
      </c>
      <c r="H20" s="9">
        <v>252</v>
      </c>
      <c r="I20" s="9">
        <v>13</v>
      </c>
      <c r="J20" s="9">
        <v>0</v>
      </c>
      <c r="K20" s="9">
        <v>0</v>
      </c>
      <c r="L20" s="9">
        <f t="shared" si="1"/>
        <v>265</v>
      </c>
      <c r="M20" s="9">
        <f t="shared" si="2"/>
        <v>0</v>
      </c>
      <c r="N20" s="777"/>
    </row>
    <row r="21" spans="1:14" x14ac:dyDescent="0.25">
      <c r="A21" s="8">
        <v>10</v>
      </c>
      <c r="B21" s="9" t="s">
        <v>905</v>
      </c>
      <c r="C21" s="9">
        <v>272</v>
      </c>
      <c r="D21" s="9">
        <v>56</v>
      </c>
      <c r="E21" s="9">
        <v>0</v>
      </c>
      <c r="F21" s="62">
        <v>0</v>
      </c>
      <c r="G21" s="62">
        <f t="shared" si="0"/>
        <v>328</v>
      </c>
      <c r="H21" s="9">
        <v>272</v>
      </c>
      <c r="I21" s="9">
        <v>56</v>
      </c>
      <c r="J21" s="9">
        <v>0</v>
      </c>
      <c r="K21" s="9">
        <v>0</v>
      </c>
      <c r="L21" s="9">
        <f t="shared" si="1"/>
        <v>328</v>
      </c>
      <c r="M21" s="9">
        <f t="shared" si="2"/>
        <v>0</v>
      </c>
      <c r="N21" s="777"/>
    </row>
    <row r="22" spans="1:14" x14ac:dyDescent="0.25">
      <c r="A22" s="8">
        <v>11</v>
      </c>
      <c r="B22" s="9" t="s">
        <v>906</v>
      </c>
      <c r="C22" s="9">
        <v>188</v>
      </c>
      <c r="D22" s="9">
        <v>17</v>
      </c>
      <c r="E22" s="9">
        <v>0</v>
      </c>
      <c r="F22" s="62">
        <v>0</v>
      </c>
      <c r="G22" s="62">
        <f t="shared" si="0"/>
        <v>205</v>
      </c>
      <c r="H22" s="9">
        <v>188</v>
      </c>
      <c r="I22" s="9">
        <v>17</v>
      </c>
      <c r="J22" s="9">
        <v>0</v>
      </c>
      <c r="K22" s="9">
        <v>0</v>
      </c>
      <c r="L22" s="9">
        <f t="shared" si="1"/>
        <v>205</v>
      </c>
      <c r="M22" s="9">
        <f t="shared" si="2"/>
        <v>0</v>
      </c>
      <c r="N22" s="777"/>
    </row>
    <row r="23" spans="1:14" x14ac:dyDescent="0.25">
      <c r="A23" s="8">
        <v>12</v>
      </c>
      <c r="B23" s="9" t="s">
        <v>907</v>
      </c>
      <c r="C23" s="9">
        <v>96</v>
      </c>
      <c r="D23" s="9">
        <v>10</v>
      </c>
      <c r="E23" s="9">
        <v>0</v>
      </c>
      <c r="F23" s="62">
        <v>0</v>
      </c>
      <c r="G23" s="62">
        <f t="shared" si="0"/>
        <v>106</v>
      </c>
      <c r="H23" s="9">
        <v>96</v>
      </c>
      <c r="I23" s="9">
        <v>10</v>
      </c>
      <c r="J23" s="9">
        <v>0</v>
      </c>
      <c r="K23" s="9">
        <v>0</v>
      </c>
      <c r="L23" s="9">
        <f t="shared" si="1"/>
        <v>106</v>
      </c>
      <c r="M23" s="9">
        <f t="shared" si="2"/>
        <v>0</v>
      </c>
      <c r="N23" s="777"/>
    </row>
    <row r="24" spans="1:14" x14ac:dyDescent="0.25">
      <c r="A24" s="8">
        <v>13</v>
      </c>
      <c r="B24" s="9" t="s">
        <v>908</v>
      </c>
      <c r="C24" s="9">
        <v>231</v>
      </c>
      <c r="D24" s="9">
        <v>26</v>
      </c>
      <c r="E24" s="9">
        <v>0</v>
      </c>
      <c r="F24" s="62">
        <v>0</v>
      </c>
      <c r="G24" s="62">
        <f t="shared" si="0"/>
        <v>257</v>
      </c>
      <c r="H24" s="9">
        <v>231</v>
      </c>
      <c r="I24" s="9">
        <v>26</v>
      </c>
      <c r="J24" s="9">
        <v>0</v>
      </c>
      <c r="K24" s="9">
        <v>0</v>
      </c>
      <c r="L24" s="9">
        <f t="shared" si="1"/>
        <v>257</v>
      </c>
      <c r="M24" s="9">
        <f t="shared" si="2"/>
        <v>0</v>
      </c>
      <c r="N24" s="777"/>
    </row>
    <row r="25" spans="1:14" x14ac:dyDescent="0.25">
      <c r="A25" s="8">
        <v>14</v>
      </c>
      <c r="B25" s="9" t="s">
        <v>909</v>
      </c>
      <c r="C25" s="9">
        <v>52</v>
      </c>
      <c r="D25" s="9">
        <v>14</v>
      </c>
      <c r="E25" s="9">
        <v>0</v>
      </c>
      <c r="F25" s="62">
        <v>0</v>
      </c>
      <c r="G25" s="62">
        <f t="shared" si="0"/>
        <v>66</v>
      </c>
      <c r="H25" s="9">
        <v>52</v>
      </c>
      <c r="I25" s="9">
        <v>14</v>
      </c>
      <c r="J25" s="9">
        <v>0</v>
      </c>
      <c r="K25" s="9">
        <v>0</v>
      </c>
      <c r="L25" s="9">
        <f t="shared" si="1"/>
        <v>66</v>
      </c>
      <c r="M25" s="9">
        <f t="shared" si="2"/>
        <v>0</v>
      </c>
      <c r="N25" s="777"/>
    </row>
    <row r="26" spans="1:14" x14ac:dyDescent="0.25">
      <c r="A26" s="8">
        <v>15</v>
      </c>
      <c r="B26" s="9" t="s">
        <v>911</v>
      </c>
      <c r="C26" s="9">
        <v>150</v>
      </c>
      <c r="D26" s="9">
        <v>21</v>
      </c>
      <c r="E26" s="9">
        <v>0</v>
      </c>
      <c r="F26" s="62">
        <v>0</v>
      </c>
      <c r="G26" s="62">
        <f t="shared" si="0"/>
        <v>171</v>
      </c>
      <c r="H26" s="9">
        <v>150</v>
      </c>
      <c r="I26" s="9">
        <v>21</v>
      </c>
      <c r="J26" s="9">
        <v>0</v>
      </c>
      <c r="K26" s="9">
        <v>0</v>
      </c>
      <c r="L26" s="9">
        <f t="shared" si="1"/>
        <v>171</v>
      </c>
      <c r="M26" s="9">
        <f t="shared" si="2"/>
        <v>0</v>
      </c>
      <c r="N26" s="777"/>
    </row>
    <row r="27" spans="1:14" ht="13" x14ac:dyDescent="0.3">
      <c r="A27" s="8">
        <v>16</v>
      </c>
      <c r="B27" s="9" t="s">
        <v>912</v>
      </c>
      <c r="C27" s="25">
        <v>73</v>
      </c>
      <c r="D27" s="25">
        <v>19</v>
      </c>
      <c r="E27" s="9">
        <v>0</v>
      </c>
      <c r="F27" s="62">
        <v>0</v>
      </c>
      <c r="G27" s="62">
        <f t="shared" si="0"/>
        <v>92</v>
      </c>
      <c r="H27" s="25">
        <v>73</v>
      </c>
      <c r="I27" s="25">
        <v>19</v>
      </c>
      <c r="J27" s="9">
        <v>0</v>
      </c>
      <c r="K27" s="9">
        <v>0</v>
      </c>
      <c r="L27" s="9">
        <f t="shared" si="1"/>
        <v>92</v>
      </c>
      <c r="M27" s="9">
        <f t="shared" si="2"/>
        <v>0</v>
      </c>
      <c r="N27" s="778"/>
    </row>
    <row r="28" spans="1:14" s="14" customFormat="1" ht="13" x14ac:dyDescent="0.3">
      <c r="A28" s="376"/>
      <c r="B28" s="25" t="s">
        <v>15</v>
      </c>
      <c r="C28" s="25">
        <f>SUM(C12:C27)</f>
        <v>2058</v>
      </c>
      <c r="D28" s="25">
        <f>SUM(D12:D27)</f>
        <v>398</v>
      </c>
      <c r="E28" s="25">
        <f>SUM(E12:E27)</f>
        <v>0</v>
      </c>
      <c r="F28" s="423">
        <f>SUM(F12:F27)</f>
        <v>0</v>
      </c>
      <c r="G28" s="423">
        <f>SUM(C28:F28)</f>
        <v>2456</v>
      </c>
      <c r="H28" s="25">
        <f>SUM(H12:H27)</f>
        <v>2058</v>
      </c>
      <c r="I28" s="25">
        <f>SUM(I12:I27)</f>
        <v>398</v>
      </c>
      <c r="J28" s="9">
        <v>0</v>
      </c>
      <c r="K28" s="9">
        <v>0</v>
      </c>
      <c r="L28" s="25">
        <f>SUM(L12:L27)</f>
        <v>2456</v>
      </c>
      <c r="M28" s="25">
        <f>SUM(M12:M27)</f>
        <v>0</v>
      </c>
      <c r="N28" s="25"/>
    </row>
    <row r="29" spans="1:14" ht="13" x14ac:dyDescent="0.3">
      <c r="A29" s="11"/>
      <c r="B29" s="12"/>
      <c r="C29" s="12"/>
      <c r="D29" s="12"/>
      <c r="E29" s="12"/>
      <c r="F29" s="12"/>
      <c r="G29" s="12"/>
      <c r="H29" s="12"/>
      <c r="I29" s="553"/>
      <c r="J29" s="12"/>
      <c r="K29" s="12"/>
      <c r="L29" s="12"/>
      <c r="M29" s="12"/>
    </row>
    <row r="30" spans="1:14" x14ac:dyDescent="0.25">
      <c r="A30" s="10" t="s">
        <v>7</v>
      </c>
    </row>
    <row r="31" spans="1:14" x14ac:dyDescent="0.25">
      <c r="A31" t="s">
        <v>8</v>
      </c>
    </row>
    <row r="32" spans="1:14" ht="13" x14ac:dyDescent="0.3">
      <c r="A32" t="s">
        <v>9</v>
      </c>
      <c r="J32" s="11" t="s">
        <v>10</v>
      </c>
      <c r="K32" s="11"/>
      <c r="L32" s="11" t="s">
        <v>10</v>
      </c>
    </row>
    <row r="33" spans="1:15" ht="13" x14ac:dyDescent="0.3">
      <c r="A33" s="15" t="s">
        <v>424</v>
      </c>
      <c r="J33" s="11"/>
      <c r="K33" s="11"/>
      <c r="L33" s="11"/>
    </row>
    <row r="34" spans="1:15" x14ac:dyDescent="0.25">
      <c r="C34" s="15" t="s">
        <v>425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5" x14ac:dyDescent="0.25">
      <c r="C35" s="562"/>
      <c r="E35" s="12"/>
      <c r="F35" s="12"/>
      <c r="G35" s="12"/>
      <c r="H35" s="12"/>
      <c r="I35" s="12"/>
      <c r="J35" s="12"/>
      <c r="K35" s="12"/>
      <c r="L35" s="12"/>
      <c r="M35" s="12"/>
    </row>
    <row r="36" spans="1:15" x14ac:dyDescent="0.25">
      <c r="C36" s="562"/>
      <c r="E36" s="12"/>
      <c r="F36" s="12"/>
      <c r="G36" s="12"/>
      <c r="H36" s="12"/>
      <c r="I36" s="12"/>
      <c r="J36" s="12"/>
      <c r="K36" s="12"/>
      <c r="L36" s="12"/>
      <c r="M36" s="12"/>
    </row>
    <row r="37" spans="1:15" x14ac:dyDescent="0.25">
      <c r="C37" s="15"/>
      <c r="E37" s="12"/>
      <c r="F37" s="12"/>
      <c r="G37" s="12"/>
      <c r="H37" s="12"/>
      <c r="I37" s="12"/>
      <c r="J37" s="12"/>
      <c r="K37" s="12"/>
      <c r="L37" s="12"/>
      <c r="M37" s="12"/>
    </row>
    <row r="38" spans="1:15" ht="15.65" customHeight="1" x14ac:dyDescent="0.35">
      <c r="A38" s="13" t="s">
        <v>11</v>
      </c>
      <c r="B38" s="13"/>
      <c r="C38" s="13"/>
      <c r="D38" s="13"/>
      <c r="E38" s="13"/>
      <c r="F38" s="13"/>
      <c r="G38" s="13"/>
      <c r="J38" s="14"/>
      <c r="N38" s="365"/>
      <c r="O38" s="365"/>
    </row>
    <row r="39" spans="1:15" ht="15.65" customHeight="1" x14ac:dyDescent="0.3">
      <c r="A39" s="365"/>
      <c r="B39" s="365"/>
      <c r="C39" s="667" t="s">
        <v>895</v>
      </c>
      <c r="D39" s="667"/>
      <c r="E39" s="667"/>
      <c r="F39" s="365"/>
      <c r="G39" s="365"/>
      <c r="H39" s="365"/>
      <c r="I39" s="365"/>
      <c r="J39" s="365"/>
      <c r="K39" s="660" t="s">
        <v>956</v>
      </c>
      <c r="L39" s="660"/>
      <c r="M39" s="660"/>
      <c r="N39" s="660"/>
    </row>
    <row r="40" spans="1:15" ht="15.5" x14ac:dyDescent="0.3">
      <c r="A40" s="365"/>
      <c r="B40" s="365"/>
      <c r="C40" s="667" t="s">
        <v>918</v>
      </c>
      <c r="D40" s="667"/>
      <c r="E40" s="667"/>
      <c r="F40" s="365"/>
      <c r="G40" s="365"/>
      <c r="H40" s="365"/>
      <c r="I40" s="365"/>
      <c r="J40" s="365"/>
      <c r="K40" s="660" t="s">
        <v>957</v>
      </c>
      <c r="L40" s="660"/>
      <c r="M40" s="660"/>
      <c r="N40" s="660"/>
    </row>
    <row r="41" spans="1:15" ht="13" x14ac:dyDescent="0.3">
      <c r="C41" s="30"/>
      <c r="D41" s="360" t="s">
        <v>896</v>
      </c>
      <c r="E41" s="30"/>
      <c r="K41" s="660" t="s">
        <v>958</v>
      </c>
      <c r="L41" s="660"/>
      <c r="M41" s="660"/>
      <c r="N41" s="660"/>
    </row>
    <row r="42" spans="1:15" x14ac:dyDescent="0.25">
      <c r="A42" s="783"/>
      <c r="B42" s="783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</row>
  </sheetData>
  <mergeCells count="20">
    <mergeCell ref="A42:M42"/>
    <mergeCell ref="H9:L9"/>
    <mergeCell ref="C9:G9"/>
    <mergeCell ref="N9:N10"/>
    <mergeCell ref="C39:E39"/>
    <mergeCell ref="C40:E40"/>
    <mergeCell ref="N12:N27"/>
    <mergeCell ref="K39:N39"/>
    <mergeCell ref="K40:N40"/>
    <mergeCell ref="K41:N41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75" bottom="0" header="0.31496062992125984" footer="0.1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69</vt:i4>
      </vt:variant>
    </vt:vector>
  </HeadingPairs>
  <TitlesOfParts>
    <vt:vector size="140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 MIS'!Print_Area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2020-06-08T09:07:00Z</cp:lastPrinted>
  <dcterms:created xsi:type="dcterms:W3CDTF">1996-10-14T23:33:28Z</dcterms:created>
  <dcterms:modified xsi:type="dcterms:W3CDTF">2020-07-13T19:42:56Z</dcterms:modified>
</cp:coreProperties>
</file>